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9720" activeTab="1"/>
  </bookViews>
  <sheets>
    <sheet name="Cover" sheetId="1" r:id="rId1"/>
    <sheet name="Income Statement" sheetId="2" r:id="rId2"/>
    <sheet name="Balance Sheets" sheetId="3" r:id="rId3"/>
    <sheet name="Equity" sheetId="4" r:id="rId4"/>
    <sheet name="CFS" sheetId="5" r:id="rId5"/>
  </sheets>
  <definedNames>
    <definedName name="_xlnm.Print_Area" localSheetId="2">'Balance Sheets'!$A$1:$F$46</definedName>
    <definedName name="_xlnm.Print_Area" localSheetId="4">'CFS'!$A$1:$I$56</definedName>
    <definedName name="_xlnm.Print_Area" localSheetId="0">'Cover'!$A$1:$J$61</definedName>
    <definedName name="_xlnm.Print_Area" localSheetId="3">'Equity'!$A$1:$J$37</definedName>
    <definedName name="_xlnm.Print_Area" localSheetId="1">'Income Statement'!$A$5:$N$77</definedName>
  </definedNames>
  <calcPr fullCalcOnLoad="1"/>
</workbook>
</file>

<file path=xl/comments2.xml><?xml version="1.0" encoding="utf-8"?>
<comments xmlns="http://schemas.openxmlformats.org/spreadsheetml/2006/main">
  <authors>
    <author>ChongKH</author>
  </authors>
  <commentList>
    <comment ref="N31" authorId="0">
      <text>
        <r>
          <rPr>
            <b/>
            <sz val="8"/>
            <rFont val="Tahoma"/>
            <family val="0"/>
          </rPr>
          <t>ChongKH:</t>
        </r>
        <r>
          <rPr>
            <sz val="8"/>
            <rFont val="Tahoma"/>
            <family val="0"/>
          </rPr>
          <t xml:space="preserve">
4Q06: Over provision in prior year up to RM167k</t>
        </r>
      </text>
    </comment>
    <comment ref="N27" authorId="0">
      <text>
        <r>
          <rPr>
            <b/>
            <sz val="8"/>
            <rFont val="Tahoma"/>
            <family val="0"/>
          </rPr>
          <t>ChongKH:</t>
        </r>
        <r>
          <rPr>
            <sz val="8"/>
            <rFont val="Tahoma"/>
            <family val="0"/>
          </rPr>
          <t xml:space="preserve">
4Q06: On average, year 2006 has much higher cash balance earning better than FD interest</t>
        </r>
      </text>
    </comment>
  </commentList>
</comments>
</file>

<file path=xl/comments4.xml><?xml version="1.0" encoding="utf-8"?>
<comments xmlns="http://schemas.openxmlformats.org/spreadsheetml/2006/main">
  <authors>
    <author>khchong</author>
    <author>ChongKH</author>
  </authors>
  <commentList>
    <comment ref="J16" authorId="0">
      <text>
        <r>
          <rPr>
            <b/>
            <sz val="8"/>
            <rFont val="Tahoma"/>
            <family val="0"/>
          </rPr>
          <t>khchong:</t>
        </r>
        <r>
          <rPr>
            <sz val="8"/>
            <rFont val="Tahoma"/>
            <family val="0"/>
          </rPr>
          <t xml:space="preserve">
</t>
        </r>
        <r>
          <rPr>
            <sz val="8"/>
            <color indexed="10"/>
            <rFont val="Tahoma"/>
            <family val="2"/>
          </rPr>
          <t>RM48,965,229</t>
        </r>
        <r>
          <rPr>
            <sz val="8"/>
            <rFont val="Tahoma"/>
            <family val="0"/>
          </rPr>
          <t xml:space="preserve">
AS PER AUDITED REPORT.</t>
        </r>
      </text>
    </comment>
    <comment ref="J26" authorId="1">
      <text>
        <r>
          <rPr>
            <b/>
            <sz val="8"/>
            <rFont val="Tahoma"/>
            <family val="0"/>
          </rPr>
          <t>ChongKH:</t>
        </r>
        <r>
          <rPr>
            <sz val="8"/>
            <rFont val="Tahoma"/>
            <family val="0"/>
          </rPr>
          <t xml:space="preserve">
</t>
        </r>
        <r>
          <rPr>
            <sz val="8"/>
            <color indexed="10"/>
            <rFont val="Tahoma"/>
            <family val="2"/>
          </rPr>
          <t>RM41,010,442</t>
        </r>
        <r>
          <rPr>
            <sz val="8"/>
            <rFont val="Tahoma"/>
            <family val="0"/>
          </rPr>
          <t xml:space="preserve"> 
AS PER AUDITED REPORT.</t>
        </r>
      </text>
    </comment>
    <comment ref="A26" authorId="1">
      <text>
        <r>
          <rPr>
            <b/>
            <sz val="8"/>
            <rFont val="Tahoma"/>
            <family val="0"/>
          </rPr>
          <t>ChongKH:</t>
        </r>
        <r>
          <rPr>
            <sz val="8"/>
            <rFont val="Tahoma"/>
            <family val="0"/>
          </rPr>
          <t xml:space="preserve">
FRS 134 Interim Financial Statement
Periods for which Interim Financial Statements are Required to be Presented 
  23.
      Interim reports should include interim financial statements (condensed or complete) for periods as follows:
         1.
            balance sheet as of the end of the current interim period and a comparative balance sheet as of the end of the immediately preceding financial year;
         2.
            income statements for the current interim period and cumulatively for the current financial year to date, with comparative income statements for the comparable interim periods (current and year-to-date) of the immediately preceding financial year;
         3.
            statement showing changes in equity cumulatively for the current financial year to date, with a comparative statement for the comparable year-to-date period of the immediately preceding financial year; and
         4.
            cash flow statement cumulatively for the current financial year to date, with a comparative statement for the comparable year-to-date period of the immediately preceding financial year</t>
        </r>
      </text>
    </comment>
  </commentList>
</comments>
</file>

<file path=xl/sharedStrings.xml><?xml version="1.0" encoding="utf-8"?>
<sst xmlns="http://schemas.openxmlformats.org/spreadsheetml/2006/main" count="213" uniqueCount="161">
  <si>
    <t>TMC LIFE SCIENCES BHD</t>
  </si>
  <si>
    <t>Company no. 624409-A</t>
  </si>
  <si>
    <t>(Incorporated in Malaysia)</t>
  </si>
  <si>
    <t>INTERIM FINANCIAL REPORT</t>
  </si>
  <si>
    <t>FOR THE QUARTER AND PERIOD ENDED 30 JUNE 2007</t>
  </si>
  <si>
    <t>Contact</t>
  </si>
  <si>
    <t>No. 55 Jalan SS21/56B</t>
  </si>
  <si>
    <t>Damansara Utama, Petaling Jaya</t>
  </si>
  <si>
    <t>47400 Selangor D.E.</t>
  </si>
  <si>
    <t>Tel: +603 7729 3199</t>
  </si>
  <si>
    <t>MALAYSIA</t>
  </si>
  <si>
    <t>fax: +603 7727 8066</t>
  </si>
  <si>
    <t>www.tmclife.com</t>
  </si>
  <si>
    <t xml:space="preserve">INTERIM FINANCIAL REPORT FOR THE </t>
  </si>
  <si>
    <t>Printed</t>
  </si>
  <si>
    <t>SECOND QUARTER ENDED 30 JUNE 2007</t>
  </si>
  <si>
    <t>Date</t>
  </si>
  <si>
    <t>Time</t>
  </si>
  <si>
    <t xml:space="preserve">CONDENSED CONSOLIDATED INCOME STATEMENT (UNAUDITED) </t>
  </si>
  <si>
    <t>FOR MANAGEMENT ONLY</t>
  </si>
  <si>
    <t>INDIVIDUAL QUARTER</t>
  </si>
  <si>
    <t>CUMULATIVE QUARTER</t>
  </si>
  <si>
    <t>CURRENT</t>
  </si>
  <si>
    <t>PRECEDING YEAR</t>
  </si>
  <si>
    <t>PRECEDING</t>
  </si>
  <si>
    <t>Current</t>
  </si>
  <si>
    <t>Cumulative</t>
  </si>
  <si>
    <t>YEAR</t>
  </si>
  <si>
    <t>CORRESPONDING</t>
  </si>
  <si>
    <t>QUARTER</t>
  </si>
  <si>
    <t>Quarter</t>
  </si>
  <si>
    <t>TO-DATE</t>
  </si>
  <si>
    <t>PERIOD</t>
  </si>
  <si>
    <t>YoY</t>
  </si>
  <si>
    <t>06 vs 07</t>
  </si>
  <si>
    <t>Note</t>
  </si>
  <si>
    <t>RM</t>
  </si>
  <si>
    <t>Revenue</t>
  </si>
  <si>
    <t>Operating expenses</t>
  </si>
  <si>
    <t>Profit from operations</t>
  </si>
  <si>
    <t>Amortisation &amp; Depreciation</t>
  </si>
  <si>
    <t>Finance costs</t>
  </si>
  <si>
    <t>n/a</t>
  </si>
  <si>
    <t>Interest income</t>
  </si>
  <si>
    <t>Profit before taxation</t>
  </si>
  <si>
    <t>Taxation</t>
  </si>
  <si>
    <t>B5</t>
  </si>
  <si>
    <t>Profit after taxation</t>
  </si>
  <si>
    <t>Minority interest</t>
  </si>
  <si>
    <t>Profit after taxation and minority interest</t>
  </si>
  <si>
    <t>Pre-acquisition profit</t>
  </si>
  <si>
    <t>Net profit attributable to Shareholders</t>
  </si>
  <si>
    <t>Weigthed Average No of ordinary shares in issue</t>
  </si>
  <si>
    <t>Earnings per share (sen)</t>
  </si>
  <si>
    <t>- Basic</t>
  </si>
  <si>
    <t>B14</t>
  </si>
  <si>
    <t>- Diluted</t>
  </si>
  <si>
    <t>(The unaudited condensed consolidated income statements should be read in conjunction with the audited financial statements for the year ended 31 December 2006 and the accompanying notes attached to the interim financial report)</t>
  </si>
  <si>
    <t>MANAGEMENT INFO</t>
  </si>
  <si>
    <t>GROSS PROFIT %</t>
  </si>
  <si>
    <t>OPERATION PROFIT %</t>
  </si>
  <si>
    <t>NET MARGIN %</t>
  </si>
  <si>
    <t>Taxation / Profit before taxation</t>
  </si>
  <si>
    <t>HISTORICAL ANNOUNCEMENT</t>
  </si>
  <si>
    <t>REVENUE</t>
  </si>
  <si>
    <t>PBT</t>
  </si>
  <si>
    <t>PAT</t>
  </si>
  <si>
    <t>FY06Q1</t>
  </si>
  <si>
    <t>FY06Q2</t>
  </si>
  <si>
    <t>FY06Q3</t>
  </si>
  <si>
    <t>FY06Q4</t>
  </si>
  <si>
    <t>FY07Q1</t>
  </si>
  <si>
    <t>FY07Q2</t>
  </si>
  <si>
    <t>FY07Q3</t>
  </si>
  <si>
    <t>FY07Q4</t>
  </si>
  <si>
    <t>CURRENT QUARTER ANALYSIS</t>
  </si>
  <si>
    <t>QoQ</t>
  </si>
  <si>
    <t>CUMULATIVE QUARTERS ANALYSIS</t>
  </si>
  <si>
    <t>COLUMN</t>
  </si>
  <si>
    <t>TO HIDE</t>
  </si>
  <si>
    <t>CONDENSED CONSOLIDATED BALANCE SHEET</t>
  </si>
  <si>
    <t>AS AT</t>
  </si>
  <si>
    <t>31 December 2006</t>
  </si>
  <si>
    <t>(UNAUDITED)</t>
  </si>
  <si>
    <t>(AUDITED)</t>
  </si>
  <si>
    <t>ASSETS</t>
  </si>
  <si>
    <t>Non-Current Assets</t>
  </si>
  <si>
    <t>Property, plant and equipment</t>
  </si>
  <si>
    <t xml:space="preserve">  </t>
  </si>
  <si>
    <t>Prepaid land lease payments</t>
  </si>
  <si>
    <t>Intangible assets</t>
  </si>
  <si>
    <t>Current Assets</t>
  </si>
  <si>
    <t>Inventories</t>
  </si>
  <si>
    <t>Trade and other receivables</t>
  </si>
  <si>
    <t>Cash and cash equivalents</t>
  </si>
  <si>
    <t>TOTAL ASSETS</t>
  </si>
  <si>
    <t>EQUITY AND LIABILITIES</t>
  </si>
  <si>
    <t>Equity attributable to equity holders of the Company</t>
  </si>
  <si>
    <t>Share capital</t>
  </si>
  <si>
    <t>Share premium</t>
  </si>
  <si>
    <t>Retained profits</t>
  </si>
  <si>
    <t>Total Equity</t>
  </si>
  <si>
    <t>Non-curernt liability</t>
  </si>
  <si>
    <t>Deferred taxation</t>
  </si>
  <si>
    <t>Current liabilities</t>
  </si>
  <si>
    <t>Trade and other payables</t>
  </si>
  <si>
    <t>Tax payable</t>
  </si>
  <si>
    <t>Total liabilities</t>
  </si>
  <si>
    <t>TOTAL EQUITY AND LIABILITIES</t>
  </si>
  <si>
    <t>&lt;&lt; To HIDE</t>
  </si>
  <si>
    <t>(The unaudited condensed consolidated balance sheet should be read in conjunction with the audited financial statements for the year ended 31 December 2006 and the accompanying notes attached to the interim financial report)</t>
  </si>
  <si>
    <t>Net assets</t>
  </si>
  <si>
    <t>Total ordinary shares in issued</t>
  </si>
  <si>
    <t>Net assets per ordinary share in issued</t>
  </si>
  <si>
    <t>CONDENSED CONSOLIDATED STATEMENT OF CHANGES IN EQUITY (UNAUDITED)</t>
  </si>
  <si>
    <t>Distributable Retained Profits</t>
  </si>
  <si>
    <t>Share Capital</t>
  </si>
  <si>
    <t>Share Premium</t>
  </si>
  <si>
    <t>Total</t>
  </si>
  <si>
    <t>At 1 January 2007</t>
  </si>
  <si>
    <t>Net profit for the period</t>
  </si>
  <si>
    <t>Dividend</t>
  </si>
  <si>
    <t>At 30 June 2007</t>
  </si>
  <si>
    <t>At 1 January 2006 (Restated)</t>
  </si>
  <si>
    <t>At 30 June 2006</t>
  </si>
  <si>
    <t>(The unaudited condensed consolidated statements of changes in equity should be read in conjunction with the audited financial statements for the year ended 31 December 2006 and the accompanying notes attached to the interim financial report)</t>
  </si>
  <si>
    <t>CONDENSED CONSOLIDATED CASH FLOW STATEMENT (UNAUDITED)</t>
  </si>
  <si>
    <t>CURRENT YEAR</t>
  </si>
  <si>
    <t>PRECEEDING YEAR</t>
  </si>
  <si>
    <t>PERIOD ENDED</t>
  </si>
  <si>
    <t>QUARTER ENDED</t>
  </si>
  <si>
    <t>30 JUNE 2005</t>
  </si>
  <si>
    <t>Cash flows from operating activities</t>
  </si>
  <si>
    <t>Adjustments for</t>
  </si>
  <si>
    <t>Non-cash items</t>
  </si>
  <si>
    <t>Operating profit before changes in working capital</t>
  </si>
  <si>
    <t>Changes in working capital:</t>
  </si>
  <si>
    <t>Net change in current assets</t>
  </si>
  <si>
    <t>Net change in current liabilities</t>
  </si>
  <si>
    <t>Cash generated from operations</t>
  </si>
  <si>
    <t>Interest received</t>
  </si>
  <si>
    <t>Income tax paid</t>
  </si>
  <si>
    <t>Net cash generated from operating activities</t>
  </si>
  <si>
    <t>Cash flows from investing activities</t>
  </si>
  <si>
    <t>Acquisition of property, plant and equipment</t>
  </si>
  <si>
    <t>Project development costs</t>
  </si>
  <si>
    <t>Net cash used in investing activities</t>
  </si>
  <si>
    <t>Cash flows from financing activities</t>
  </si>
  <si>
    <t>Net cash (used in)/generated from financing activities</t>
  </si>
  <si>
    <t>Net decrease in cash and cash equivalents</t>
  </si>
  <si>
    <t>Cash and cash equivalents at beginning of financial period</t>
  </si>
  <si>
    <t>Cash and cash equivalents at end of financial period</t>
  </si>
  <si>
    <t>NOTES TO CASH FLOW STATEMENT</t>
  </si>
  <si>
    <t>Cash and cash equivalents comprise:</t>
  </si>
  <si>
    <t>Cash and bank balances</t>
  </si>
  <si>
    <t>(The unaudited condensed consolidated cash flow statements should be read in conjunction with the audited financial statements for the year ended 31 December 2006 and the accompanying notes attached to the interim financial report)</t>
  </si>
  <si>
    <t>ADDITIONAL INFORMATION FOR Q4</t>
  </si>
  <si>
    <t>C&amp;CE</t>
  </si>
  <si>
    <t>As per Q4 05 Announcement</t>
  </si>
  <si>
    <t>As per FYE05 Audited Account</t>
  </si>
  <si>
    <t>Discrepancies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</si>
</sst>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_);[Red]\(\$#,##0\)"/>
    <numFmt numFmtId="180" formatCode="\$#,##0.00_);\(\$#,##0.00\)"/>
    <numFmt numFmtId="181" formatCode="\$#,##0.00_);[Red]\(\$#,##0.00\)"/>
    <numFmt numFmtId="182" formatCode="_(* #,##0_);_(* \(#,##0\);_(* &quot;-&quot;??_);_(@_)"/>
    <numFmt numFmtId="183" formatCode="0.0%"/>
    <numFmt numFmtId="184" formatCode="dd/mmm/yy\ dd:mm"/>
    <numFmt numFmtId="185" formatCode="_(* #,##0.0_);_(* \(#,##0.0\);_(* &quot;-&quot;??_);_(@_)"/>
    <numFmt numFmtId="186" formatCode="dd\ mmmm\ yy"/>
    <numFmt numFmtId="187" formatCode="dd\ mmmm\ yyyy"/>
    <numFmt numFmtId="188" formatCode="[$-409]dddd\,\ mmmm\ dd\,\ yyyy"/>
    <numFmt numFmtId="189" formatCode="#,##0.0"/>
    <numFmt numFmtId="190" formatCode="\ h:mm"/>
    <numFmt numFmtId="191" formatCode="_(* #,##0.000_);_(* \(#,##0.000\);_(* &quot;-&quot;??_);_(@_)"/>
    <numFmt numFmtId="192" formatCode="dd/mm/yy"/>
    <numFmt numFmtId="193" formatCode="0.000%"/>
    <numFmt numFmtId="194" formatCode="0.0000%"/>
    <numFmt numFmtId="195" formatCode="0.00000%"/>
    <numFmt numFmtId="196" formatCode="0.00000000000000%"/>
    <numFmt numFmtId="197" formatCode="&quot;$&quot;#,##0.000_);[Red]\(&quot;$&quot;#,##0.000\)"/>
    <numFmt numFmtId="198" formatCode="&quot;$&quot;#,##0.0000_);[Red]\(&quot;$&quot;#,##0.0000\)"/>
  </numFmts>
  <fonts count="20">
    <font>
      <sz val="10"/>
      <name val="Arial"/>
      <family val="2"/>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i/>
      <sz val="10"/>
      <name val="Arial"/>
      <family val="2"/>
    </font>
    <font>
      <b/>
      <sz val="10"/>
      <name val="Arial"/>
      <family val="2"/>
    </font>
    <font>
      <b/>
      <sz val="10"/>
      <color indexed="43"/>
      <name val="Arial"/>
      <family val="2"/>
    </font>
    <font>
      <b/>
      <u val="single"/>
      <sz val="10"/>
      <name val="Arial"/>
      <family val="2"/>
    </font>
    <font>
      <b/>
      <sz val="10"/>
      <color indexed="10"/>
      <name val="Arial"/>
      <family val="2"/>
    </font>
    <font>
      <b/>
      <sz val="8"/>
      <name val="Arial"/>
      <family val="2"/>
    </font>
    <font>
      <sz val="10"/>
      <color indexed="12"/>
      <name val="Arial"/>
      <family val="2"/>
    </font>
    <font>
      <sz val="10"/>
      <color indexed="10"/>
      <name val="Arial"/>
      <family val="2"/>
    </font>
    <font>
      <sz val="9"/>
      <name val="Arial"/>
      <family val="2"/>
    </font>
    <font>
      <sz val="11"/>
      <color indexed="10"/>
      <name val="Arial"/>
      <family val="2"/>
    </font>
    <font>
      <b/>
      <sz val="8"/>
      <name val="Tahoma"/>
      <family val="0"/>
    </font>
    <font>
      <sz val="8"/>
      <name val="Tahoma"/>
      <family val="0"/>
    </font>
    <font>
      <sz val="8"/>
      <color indexed="10"/>
      <name val="Tahoma"/>
      <family val="2"/>
    </font>
    <font>
      <b/>
      <sz val="12"/>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0" fillId="0" borderId="0" xfId="0" applyFill="1" applyAlignment="1">
      <alignment horizontal="left" indent="15"/>
    </xf>
    <xf numFmtId="0" fontId="4" fillId="0" borderId="0" xfId="0" applyFont="1" applyFill="1" applyAlignment="1">
      <alignment horizontal="left"/>
    </xf>
    <xf numFmtId="0" fontId="0" fillId="0" borderId="0" xfId="0" applyFill="1" applyAlignment="1">
      <alignment/>
    </xf>
    <xf numFmtId="0" fontId="2" fillId="0" borderId="0" xfId="20" applyFill="1" applyAlignment="1">
      <alignment/>
    </xf>
    <xf numFmtId="0" fontId="4" fillId="0" borderId="0" xfId="0" applyFont="1" applyAlignment="1">
      <alignment/>
    </xf>
    <xf numFmtId="0" fontId="7" fillId="0" borderId="0" xfId="0" applyFont="1" applyAlignment="1">
      <alignment/>
    </xf>
    <xf numFmtId="0" fontId="7" fillId="0" borderId="0" xfId="0" applyFont="1" applyAlignment="1">
      <alignment horizontal="center"/>
    </xf>
    <xf numFmtId="15" fontId="7" fillId="0" borderId="0" xfId="0" applyNumberFormat="1" applyFont="1" applyFill="1" applyAlignment="1" quotePrefix="1">
      <alignment horizontal="center"/>
    </xf>
    <xf numFmtId="15" fontId="7" fillId="0" borderId="0" xfId="0" applyNumberFormat="1" applyFont="1" applyAlignment="1" quotePrefix="1">
      <alignment horizontal="center"/>
    </xf>
    <xf numFmtId="0" fontId="7" fillId="0" borderId="0" xfId="0" applyFont="1" applyFill="1" applyAlignment="1">
      <alignment horizontal="center"/>
    </xf>
    <xf numFmtId="182" fontId="7" fillId="0" borderId="0" xfId="15" applyNumberFormat="1" applyFont="1" applyFill="1" applyAlignment="1">
      <alignment/>
    </xf>
    <xf numFmtId="182" fontId="0" fillId="0" borderId="0" xfId="15" applyNumberFormat="1" applyFill="1" applyAlignment="1">
      <alignment/>
    </xf>
    <xf numFmtId="182" fontId="0" fillId="0" borderId="0" xfId="15" applyNumberFormat="1" applyFont="1" applyFill="1" applyAlignment="1">
      <alignment horizontal="right" indent="1"/>
    </xf>
    <xf numFmtId="10" fontId="0" fillId="0" borderId="1" xfId="21" applyNumberFormat="1" applyFill="1" applyBorder="1" applyAlignment="1">
      <alignment/>
    </xf>
    <xf numFmtId="182" fontId="0" fillId="0" borderId="1" xfId="15" applyNumberFormat="1" applyFill="1" applyBorder="1" applyAlignment="1">
      <alignment/>
    </xf>
    <xf numFmtId="182" fontId="7" fillId="0" borderId="2" xfId="15" applyNumberFormat="1" applyFont="1" applyFill="1" applyBorder="1" applyAlignment="1">
      <alignment/>
    </xf>
    <xf numFmtId="171" fontId="0" fillId="0" borderId="3" xfId="15" applyFill="1" applyBorder="1" applyAlignment="1">
      <alignment horizontal="right" indent="1"/>
    </xf>
    <xf numFmtId="171" fontId="0" fillId="0" borderId="0" xfId="15" applyFill="1" applyAlignment="1">
      <alignment/>
    </xf>
    <xf numFmtId="171" fontId="0" fillId="0" borderId="3" xfId="15" applyFill="1" applyBorder="1" applyAlignment="1">
      <alignment horizontal="center"/>
    </xf>
    <xf numFmtId="10" fontId="0" fillId="0" borderId="0" xfId="21" applyNumberFormat="1" applyFill="1" applyAlignment="1">
      <alignment/>
    </xf>
    <xf numFmtId="0" fontId="0" fillId="0" borderId="0" xfId="0" applyFill="1" applyAlignment="1">
      <alignment/>
    </xf>
    <xf numFmtId="10" fontId="0" fillId="0" borderId="0" xfId="21" applyNumberFormat="1" applyFont="1" applyFill="1" applyAlignment="1">
      <alignment/>
    </xf>
    <xf numFmtId="0" fontId="0" fillId="0" borderId="0" xfId="0" applyFont="1" applyFill="1" applyAlignment="1">
      <alignment/>
    </xf>
    <xf numFmtId="10" fontId="0" fillId="0" borderId="0" xfId="21" applyNumberFormat="1" applyFill="1" applyAlignment="1">
      <alignment/>
    </xf>
    <xf numFmtId="10" fontId="0" fillId="0" borderId="0" xfId="0" applyNumberFormat="1" applyFill="1" applyAlignment="1">
      <alignment/>
    </xf>
    <xf numFmtId="10" fontId="12" fillId="0" borderId="0" xfId="21" applyNumberFormat="1" applyFont="1" applyFill="1" applyAlignment="1">
      <alignment/>
    </xf>
    <xf numFmtId="171" fontId="0" fillId="0" borderId="0" xfId="0" applyNumberFormat="1" applyFill="1" applyAlignment="1">
      <alignment/>
    </xf>
    <xf numFmtId="182" fontId="0" fillId="0" borderId="0" xfId="0" applyNumberFormat="1" applyFill="1" applyAlignment="1">
      <alignment/>
    </xf>
    <xf numFmtId="182" fontId="0" fillId="0" borderId="2" xfId="0" applyNumberFormat="1" applyFill="1" applyBorder="1" applyAlignment="1">
      <alignment/>
    </xf>
    <xf numFmtId="0" fontId="4" fillId="0" borderId="0" xfId="0" applyFont="1" applyBorder="1" applyAlignment="1">
      <alignment/>
    </xf>
    <xf numFmtId="0" fontId="5" fillId="0" borderId="0" xfId="0" applyFont="1" applyBorder="1" applyAlignment="1">
      <alignment/>
    </xf>
    <xf numFmtId="187" fontId="7" fillId="0" borderId="0" xfId="0" applyNumberFormat="1" applyFont="1" applyAlignment="1" quotePrefix="1">
      <alignment horizontal="center"/>
    </xf>
    <xf numFmtId="15" fontId="7" fillId="0" borderId="0" xfId="0" applyNumberFormat="1" applyFont="1" applyAlignment="1">
      <alignment horizontal="center"/>
    </xf>
    <xf numFmtId="182" fontId="7" fillId="2" borderId="0" xfId="0" applyNumberFormat="1" applyFont="1" applyFill="1" applyAlignment="1">
      <alignment/>
    </xf>
    <xf numFmtId="0" fontId="14" fillId="0" borderId="0" xfId="0" applyFont="1" applyAlignment="1">
      <alignment horizontal="center"/>
    </xf>
    <xf numFmtId="182" fontId="7" fillId="2" borderId="4" xfId="15" applyNumberFormat="1" applyFont="1" applyFill="1" applyBorder="1" applyAlignment="1">
      <alignment/>
    </xf>
    <xf numFmtId="182" fontId="0" fillId="0" borderId="0" xfId="15" applyNumberFormat="1" applyFont="1" applyFill="1" applyAlignment="1">
      <alignment/>
    </xf>
    <xf numFmtId="0" fontId="7" fillId="2" borderId="0" xfId="0" applyFont="1" applyFill="1" applyAlignment="1">
      <alignment/>
    </xf>
    <xf numFmtId="0" fontId="7" fillId="0" borderId="0" xfId="0" applyFont="1" applyAlignment="1" quotePrefix="1">
      <alignment/>
    </xf>
    <xf numFmtId="171" fontId="0" fillId="0" borderId="0" xfId="15" applyFont="1" applyAlignment="1">
      <alignment/>
    </xf>
    <xf numFmtId="0" fontId="4" fillId="0" borderId="0" xfId="0" applyFont="1" applyFill="1" applyAlignment="1">
      <alignment horizontal="left" indent="6"/>
    </xf>
    <xf numFmtId="0" fontId="5" fillId="0" borderId="0" xfId="0" applyFont="1" applyFill="1" applyAlignment="1">
      <alignment horizontal="left" indent="6"/>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0" fillId="0" borderId="0" xfId="0" applyFont="1" applyAlignment="1">
      <alignment/>
    </xf>
    <xf numFmtId="0" fontId="7" fillId="2" borderId="0" xfId="0" applyFont="1" applyFill="1" applyAlignment="1">
      <alignment horizontal="right"/>
    </xf>
    <xf numFmtId="0" fontId="0" fillId="2" borderId="0" xfId="0" applyFont="1" applyFill="1" applyAlignment="1">
      <alignment/>
    </xf>
    <xf numFmtId="182" fontId="0" fillId="0" borderId="0" xfId="15" applyNumberFormat="1" applyFont="1" applyAlignment="1">
      <alignment horizontal="center"/>
    </xf>
    <xf numFmtId="0" fontId="0" fillId="0" borderId="0" xfId="0" applyFont="1" applyAlignment="1">
      <alignment horizontal="center"/>
    </xf>
    <xf numFmtId="182" fontId="0" fillId="0" borderId="0" xfId="15" applyNumberFormat="1" applyFont="1" applyAlignment="1">
      <alignment/>
    </xf>
    <xf numFmtId="171" fontId="7" fillId="0" borderId="0" xfId="15" applyFont="1" applyAlignment="1">
      <alignment/>
    </xf>
    <xf numFmtId="182" fontId="0" fillId="0" borderId="0" xfId="0" applyNumberFormat="1" applyFont="1" applyAlignment="1">
      <alignment/>
    </xf>
    <xf numFmtId="182" fontId="0" fillId="0" borderId="4" xfId="15" applyNumberFormat="1" applyFont="1" applyBorder="1" applyAlignment="1">
      <alignment/>
    </xf>
    <xf numFmtId="182" fontId="0" fillId="0" borderId="0" xfId="15" applyNumberFormat="1" applyFont="1" applyFill="1" applyAlignment="1">
      <alignment/>
    </xf>
    <xf numFmtId="182" fontId="0" fillId="0" borderId="7" xfId="15" applyNumberFormat="1" applyFont="1" applyBorder="1" applyAlignment="1">
      <alignment/>
    </xf>
    <xf numFmtId="182" fontId="0" fillId="0" borderId="0" xfId="15" applyNumberFormat="1" applyFont="1" applyBorder="1" applyAlignment="1">
      <alignment/>
    </xf>
    <xf numFmtId="182" fontId="0" fillId="0" borderId="1" xfId="15" applyNumberFormat="1" applyFont="1" applyBorder="1" applyAlignment="1">
      <alignment/>
    </xf>
    <xf numFmtId="0" fontId="0" fillId="0" borderId="0" xfId="0" applyFont="1" applyAlignment="1" quotePrefix="1">
      <alignment/>
    </xf>
    <xf numFmtId="182" fontId="0" fillId="0" borderId="6" xfId="0" applyNumberFormat="1" applyFont="1" applyBorder="1" applyAlignment="1">
      <alignment/>
    </xf>
    <xf numFmtId="0" fontId="0" fillId="0" borderId="0" xfId="0" applyFont="1" applyBorder="1" applyAlignment="1">
      <alignment/>
    </xf>
    <xf numFmtId="182" fontId="0" fillId="2" borderId="0" xfId="0" applyNumberFormat="1" applyFont="1" applyFill="1" applyAlignment="1">
      <alignment/>
    </xf>
    <xf numFmtId="182" fontId="0" fillId="0" borderId="0" xfId="0" applyNumberFormat="1" applyFont="1" applyBorder="1" applyAlignment="1">
      <alignment/>
    </xf>
    <xf numFmtId="182" fontId="0" fillId="0" borderId="0" xfId="0" applyNumberFormat="1" applyFont="1" applyAlignment="1" quotePrefix="1">
      <alignment/>
    </xf>
    <xf numFmtId="4" fontId="19" fillId="2" borderId="0" xfId="0" applyNumberFormat="1" applyFont="1" applyFill="1" applyAlignment="1">
      <alignment/>
    </xf>
    <xf numFmtId="171" fontId="0" fillId="0" borderId="0" xfId="15" applyFont="1" applyAlignment="1">
      <alignment/>
    </xf>
    <xf numFmtId="0" fontId="0" fillId="0" borderId="0" xfId="0" applyFont="1" applyAlignment="1">
      <alignment/>
    </xf>
    <xf numFmtId="0" fontId="0" fillId="0" borderId="0" xfId="0" applyFont="1" applyAlignment="1">
      <alignment vertical="top" wrapText="1"/>
    </xf>
    <xf numFmtId="198" fontId="0" fillId="0" borderId="3" xfId="0" applyNumberFormat="1" applyFont="1" applyBorder="1" applyAlignment="1">
      <alignment/>
    </xf>
    <xf numFmtId="182" fontId="7" fillId="0" borderId="0" xfId="15" applyNumberFormat="1" applyFont="1" applyAlignment="1">
      <alignment horizontal="center"/>
    </xf>
    <xf numFmtId="182" fontId="7" fillId="0" borderId="0" xfId="15" applyNumberFormat="1" applyFont="1" applyAlignment="1" quotePrefix="1">
      <alignment horizontal="center"/>
    </xf>
    <xf numFmtId="0" fontId="7" fillId="0" borderId="0" xfId="0" applyFont="1" applyFill="1" applyAlignment="1">
      <alignment/>
    </xf>
    <xf numFmtId="171" fontId="7" fillId="0" borderId="0" xfId="15" applyFont="1" applyFill="1" applyAlignment="1">
      <alignment/>
    </xf>
    <xf numFmtId="0" fontId="4" fillId="0" borderId="0" xfId="0" applyFont="1" applyFill="1" applyAlignment="1">
      <alignment horizontal="center"/>
    </xf>
    <xf numFmtId="0" fontId="5" fillId="0" borderId="0" xfId="0" applyFont="1" applyFill="1" applyAlignment="1">
      <alignment/>
    </xf>
    <xf numFmtId="0" fontId="5" fillId="0" borderId="6" xfId="0" applyFont="1" applyFill="1" applyBorder="1" applyAlignment="1">
      <alignment/>
    </xf>
    <xf numFmtId="0" fontId="4" fillId="0" borderId="5" xfId="0" applyFont="1" applyFill="1" applyBorder="1" applyAlignment="1">
      <alignment horizontal="center"/>
    </xf>
    <xf numFmtId="0" fontId="4" fillId="0" borderId="6" xfId="0" applyFont="1" applyFill="1" applyBorder="1" applyAlignment="1">
      <alignment horizontal="center"/>
    </xf>
    <xf numFmtId="0" fontId="5" fillId="0" borderId="0" xfId="0" applyFont="1" applyFill="1" applyAlignment="1">
      <alignment/>
    </xf>
    <xf numFmtId="0" fontId="4" fillId="0" borderId="0" xfId="0" applyFont="1" applyFill="1" applyAlignment="1">
      <alignment/>
    </xf>
    <xf numFmtId="0" fontId="7" fillId="0" borderId="0" xfId="0" applyFont="1" applyFill="1" applyAlignment="1">
      <alignment horizontal="center" wrapText="1"/>
    </xf>
    <xf numFmtId="0" fontId="0" fillId="0" borderId="0" xfId="0" applyFill="1" applyAlignment="1">
      <alignment horizontal="center" wrapText="1"/>
    </xf>
    <xf numFmtId="15" fontId="7" fillId="0" borderId="0" xfId="0" applyNumberFormat="1" applyFont="1" applyFill="1" applyAlignment="1">
      <alignment horizontal="center" wrapText="1"/>
    </xf>
    <xf numFmtId="15" fontId="7" fillId="0" borderId="0" xfId="0" applyNumberFormat="1" applyFont="1" applyFill="1" applyAlignment="1">
      <alignment horizontal="center"/>
    </xf>
    <xf numFmtId="182" fontId="10" fillId="0" borderId="0" xfId="15" applyNumberFormat="1" applyFont="1" applyFill="1" applyAlignment="1">
      <alignment horizontal="right"/>
    </xf>
    <xf numFmtId="182" fontId="7" fillId="0" borderId="0" xfId="0" applyNumberFormat="1" applyFont="1" applyFill="1" applyAlignment="1">
      <alignment/>
    </xf>
    <xf numFmtId="0" fontId="0" fillId="0" borderId="0" xfId="0" applyFont="1" applyFill="1" applyAlignment="1">
      <alignment/>
    </xf>
    <xf numFmtId="182" fontId="0" fillId="0" borderId="2" xfId="15" applyNumberFormat="1" applyFill="1" applyBorder="1" applyAlignment="1">
      <alignment/>
    </xf>
    <xf numFmtId="182" fontId="0" fillId="0" borderId="0" xfId="15" applyNumberFormat="1" applyFill="1" applyBorder="1" applyAlignment="1">
      <alignment/>
    </xf>
    <xf numFmtId="182" fontId="15" fillId="0" borderId="0" xfId="15" applyNumberFormat="1" applyFont="1" applyFill="1" applyAlignment="1">
      <alignment/>
    </xf>
    <xf numFmtId="182" fontId="0" fillId="0" borderId="2" xfId="15" applyNumberFormat="1" applyFont="1" applyFill="1" applyBorder="1" applyAlignment="1">
      <alignment/>
    </xf>
    <xf numFmtId="182" fontId="0" fillId="0" borderId="0" xfId="15" applyNumberFormat="1" applyFont="1" applyFill="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wrapText="1"/>
    </xf>
    <xf numFmtId="0" fontId="0" fillId="0" borderId="0" xfId="0" applyFill="1" applyBorder="1" applyAlignment="1">
      <alignment/>
    </xf>
    <xf numFmtId="182" fontId="0" fillId="0" borderId="0" xfId="0" applyNumberFormat="1" applyFill="1" applyBorder="1" applyAlignment="1">
      <alignment/>
    </xf>
    <xf numFmtId="0" fontId="0" fillId="0" borderId="0" xfId="0" applyFill="1" applyAlignment="1" quotePrefix="1">
      <alignment/>
    </xf>
    <xf numFmtId="182" fontId="0" fillId="0" borderId="4" xfId="15" applyNumberFormat="1" applyFont="1" applyFill="1" applyBorder="1" applyAlignment="1">
      <alignment/>
    </xf>
    <xf numFmtId="182" fontId="10" fillId="0" borderId="0" xfId="15" applyNumberFormat="1" applyFont="1" applyFill="1" applyBorder="1" applyAlignment="1">
      <alignment horizontal="right"/>
    </xf>
    <xf numFmtId="182" fontId="7" fillId="0" borderId="0" xfId="15" applyNumberFormat="1" applyFont="1" applyFill="1" applyBorder="1" applyAlignment="1">
      <alignment/>
    </xf>
    <xf numFmtId="4" fontId="10" fillId="0" borderId="0" xfId="15" applyNumberFormat="1" applyFont="1" applyFill="1" applyBorder="1" applyAlignment="1">
      <alignment/>
    </xf>
    <xf numFmtId="0" fontId="13" fillId="0" borderId="0" xfId="0" applyFont="1" applyFill="1" applyAlignment="1">
      <alignment/>
    </xf>
    <xf numFmtId="0" fontId="4" fillId="0" borderId="6" xfId="0" applyFont="1" applyFill="1" applyBorder="1" applyAlignment="1">
      <alignment/>
    </xf>
    <xf numFmtId="0" fontId="0" fillId="0" borderId="0" xfId="0" applyFont="1" applyFill="1" applyAlignment="1">
      <alignment/>
    </xf>
    <xf numFmtId="187" fontId="7" fillId="0" borderId="0" xfId="0" applyNumberFormat="1" applyFont="1" applyFill="1" applyAlignment="1" quotePrefix="1">
      <alignment horizontal="center"/>
    </xf>
    <xf numFmtId="0" fontId="7" fillId="0" borderId="0" xfId="0" applyFont="1" applyFill="1" applyAlignment="1" quotePrefix="1">
      <alignment horizontal="center"/>
    </xf>
    <xf numFmtId="182" fontId="7" fillId="0" borderId="0" xfId="15" applyNumberFormat="1" applyFont="1" applyFill="1" applyAlignment="1">
      <alignment horizontal="center"/>
    </xf>
    <xf numFmtId="0" fontId="10" fillId="0" borderId="0" xfId="0" applyFont="1" applyFill="1" applyAlignment="1">
      <alignment/>
    </xf>
    <xf numFmtId="182" fontId="0" fillId="0" borderId="0" xfId="0" applyNumberFormat="1" applyFont="1" applyFill="1" applyAlignment="1">
      <alignment/>
    </xf>
    <xf numFmtId="182" fontId="0" fillId="0" borderId="0" xfId="15" applyNumberFormat="1" applyFont="1" applyFill="1" applyAlignment="1">
      <alignment horizontal="right" indent="1"/>
    </xf>
    <xf numFmtId="182" fontId="0" fillId="0" borderId="0" xfId="15" applyNumberFormat="1" applyFont="1" applyFill="1" applyBorder="1" applyAlignment="1">
      <alignment/>
    </xf>
    <xf numFmtId="4" fontId="10" fillId="0" borderId="0" xfId="0" applyNumberFormat="1" applyFont="1" applyFill="1" applyAlignment="1">
      <alignment/>
    </xf>
    <xf numFmtId="182" fontId="0" fillId="0" borderId="1" xfId="15" applyNumberFormat="1" applyFont="1" applyFill="1" applyBorder="1" applyAlignment="1">
      <alignment/>
    </xf>
    <xf numFmtId="182" fontId="0" fillId="0" borderId="1" xfId="15" applyNumberFormat="1" applyFont="1" applyFill="1" applyBorder="1" applyAlignment="1">
      <alignment horizontal="right" indent="1"/>
    </xf>
    <xf numFmtId="182" fontId="0" fillId="0" borderId="4" xfId="15" applyNumberFormat="1" applyFont="1" applyFill="1" applyBorder="1" applyAlignment="1">
      <alignment/>
    </xf>
    <xf numFmtId="0" fontId="7" fillId="0" borderId="0" xfId="0" applyFont="1" applyFill="1" applyAlignment="1" quotePrefix="1">
      <alignment/>
    </xf>
    <xf numFmtId="0" fontId="0" fillId="0" borderId="0" xfId="0" applyFont="1" applyFill="1" applyAlignment="1" quotePrefix="1">
      <alignment/>
    </xf>
    <xf numFmtId="182" fontId="0" fillId="0" borderId="0" xfId="15" applyNumberFormat="1" applyFont="1" applyFill="1" applyBorder="1" applyAlignment="1" applyProtection="1">
      <alignment/>
      <protection/>
    </xf>
    <xf numFmtId="182" fontId="0" fillId="0" borderId="2" xfId="15" applyNumberFormat="1" applyFont="1" applyFill="1" applyBorder="1" applyAlignment="1">
      <alignment/>
    </xf>
    <xf numFmtId="182" fontId="0" fillId="0" borderId="0" xfId="0" applyNumberFormat="1" applyFont="1" applyFill="1" applyAlignment="1" quotePrefix="1">
      <alignment/>
    </xf>
    <xf numFmtId="182"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82" fontId="0" fillId="0" borderId="3" xfId="0" applyNumberFormat="1" applyFont="1" applyFill="1" applyBorder="1" applyAlignment="1" quotePrefix="1">
      <alignment/>
    </xf>
    <xf numFmtId="182" fontId="0" fillId="0" borderId="3" xfId="15" applyNumberFormat="1" applyFont="1" applyFill="1" applyBorder="1" applyAlignment="1">
      <alignment horizontal="right" indent="1"/>
    </xf>
    <xf numFmtId="182" fontId="13" fillId="0" borderId="0" xfId="0" applyNumberFormat="1" applyFont="1" applyFill="1" applyAlignment="1" applyProtection="1">
      <alignment horizontal="center"/>
      <protection locked="0"/>
    </xf>
    <xf numFmtId="182" fontId="0" fillId="0" borderId="0" xfId="0" applyNumberFormat="1" applyFont="1" applyFill="1" applyAlignment="1" applyProtection="1">
      <alignment horizontal="center"/>
      <protection locked="0"/>
    </xf>
    <xf numFmtId="182"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Fill="1" applyAlignment="1">
      <alignment wrapText="1"/>
    </xf>
    <xf numFmtId="0" fontId="9" fillId="0" borderId="0" xfId="0" applyFont="1" applyFill="1" applyAlignment="1">
      <alignment vertical="top"/>
    </xf>
    <xf numFmtId="0" fontId="9" fillId="0" borderId="0" xfId="0" applyFont="1" applyFill="1" applyAlignment="1">
      <alignment/>
    </xf>
    <xf numFmtId="0" fontId="0" fillId="0" borderId="0" xfId="0" applyFill="1" applyAlignment="1">
      <alignment horizontal="center"/>
    </xf>
    <xf numFmtId="0" fontId="6" fillId="0" borderId="0" xfId="0" applyFont="1" applyFill="1" applyAlignment="1">
      <alignment horizontal="center"/>
    </xf>
    <xf numFmtId="0" fontId="3" fillId="0" borderId="0" xfId="0" applyFont="1" applyFill="1" applyAlignment="1">
      <alignment horizontal="center"/>
    </xf>
    <xf numFmtId="15" fontId="3" fillId="0" borderId="0" xfId="0" applyNumberFormat="1" applyFont="1" applyFill="1" applyAlignment="1">
      <alignment/>
    </xf>
    <xf numFmtId="190" fontId="3" fillId="0" borderId="0" xfId="0" applyNumberFormat="1" applyFont="1" applyFill="1" applyAlignment="1">
      <alignment/>
    </xf>
    <xf numFmtId="0" fontId="8" fillId="0" borderId="8" xfId="0" applyFont="1" applyFill="1" applyBorder="1" applyAlignment="1">
      <alignment horizontal="center"/>
    </xf>
    <xf numFmtId="0" fontId="8" fillId="0" borderId="4" xfId="0" applyFont="1" applyFill="1" applyBorder="1" applyAlignment="1">
      <alignment horizontal="center"/>
    </xf>
    <xf numFmtId="0" fontId="0" fillId="0" borderId="9" xfId="0" applyFill="1" applyBorder="1" applyAlignment="1">
      <alignment/>
    </xf>
    <xf numFmtId="0" fontId="9"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xf>
    <xf numFmtId="15" fontId="0" fillId="0" borderId="0" xfId="0" applyNumberFormat="1" applyFill="1" applyAlignment="1">
      <alignment horizontal="center"/>
    </xf>
    <xf numFmtId="171" fontId="7" fillId="0" borderId="0" xfId="15" applyFont="1" applyFill="1" applyAlignment="1">
      <alignment horizontal="center"/>
    </xf>
    <xf numFmtId="0" fontId="0" fillId="0" borderId="0" xfId="0" applyFill="1" applyAlignment="1">
      <alignment horizontal="right"/>
    </xf>
    <xf numFmtId="0" fontId="10" fillId="0" borderId="0" xfId="0" applyFont="1" applyFill="1" applyAlignment="1">
      <alignment horizontal="center"/>
    </xf>
    <xf numFmtId="182" fontId="7" fillId="0" borderId="0" xfId="15" applyNumberFormat="1" applyFont="1" applyFill="1" applyAlignment="1" applyProtection="1">
      <alignment/>
      <protection locked="0"/>
    </xf>
    <xf numFmtId="183" fontId="7" fillId="0" borderId="0" xfId="0" applyNumberFormat="1" applyFont="1" applyFill="1" applyAlignment="1">
      <alignment horizontal="center"/>
    </xf>
    <xf numFmtId="182" fontId="0" fillId="0" borderId="0" xfId="15" applyNumberFormat="1" applyFill="1" applyAlignment="1" applyProtection="1">
      <alignment/>
      <protection locked="0"/>
    </xf>
    <xf numFmtId="183" fontId="0" fillId="0" borderId="0" xfId="0" applyNumberFormat="1" applyFill="1" applyAlignment="1">
      <alignment horizontal="center"/>
    </xf>
    <xf numFmtId="182" fontId="0" fillId="0" borderId="1" xfId="15" applyNumberFormat="1" applyFill="1" applyBorder="1" applyAlignment="1" applyProtection="1">
      <alignment/>
      <protection locked="0"/>
    </xf>
    <xf numFmtId="0" fontId="7" fillId="0" borderId="0" xfId="0" applyFont="1" applyFill="1" applyAlignment="1">
      <alignment vertical="top" wrapText="1"/>
    </xf>
    <xf numFmtId="9" fontId="0" fillId="0" borderId="0" xfId="15" applyNumberFormat="1" applyFill="1" applyAlignment="1" applyProtection="1">
      <alignment/>
      <protection locked="0"/>
    </xf>
    <xf numFmtId="0" fontId="0" fillId="0" borderId="0" xfId="0" applyFill="1" applyAlignment="1">
      <alignment horizontal="left" vertical="top" wrapText="1" indent="1"/>
    </xf>
    <xf numFmtId="183" fontId="11" fillId="0" borderId="0" xfId="0" applyNumberFormat="1" applyFont="1" applyFill="1" applyAlignment="1">
      <alignment horizontal="center"/>
    </xf>
    <xf numFmtId="0" fontId="0" fillId="0" borderId="0" xfId="0" applyFill="1" applyAlignment="1">
      <alignment horizontal="left" indent="1"/>
    </xf>
    <xf numFmtId="10" fontId="0" fillId="0" borderId="1" xfId="21" applyNumberFormat="1" applyFill="1" applyBorder="1" applyAlignment="1" applyProtection="1">
      <alignment/>
      <protection locked="0"/>
    </xf>
    <xf numFmtId="10" fontId="7" fillId="0" borderId="0" xfId="0" applyNumberFormat="1" applyFont="1" applyFill="1" applyAlignment="1">
      <alignment horizontal="center"/>
    </xf>
    <xf numFmtId="183" fontId="0" fillId="0" borderId="0" xfId="15" applyNumberFormat="1" applyFill="1" applyAlignment="1" applyProtection="1">
      <alignment/>
      <protection locked="0"/>
    </xf>
    <xf numFmtId="182" fontId="7" fillId="0" borderId="2" xfId="15" applyNumberFormat="1" applyFont="1" applyFill="1" applyBorder="1" applyAlignment="1" applyProtection="1">
      <alignment/>
      <protection locked="0"/>
    </xf>
    <xf numFmtId="0" fontId="0" fillId="0" borderId="0" xfId="0" applyFill="1" applyAlignment="1" applyProtection="1">
      <alignment/>
      <protection locked="0"/>
    </xf>
    <xf numFmtId="0" fontId="0" fillId="0" borderId="0" xfId="0" applyFill="1" applyAlignment="1">
      <alignment wrapText="1"/>
    </xf>
    <xf numFmtId="3" fontId="0" fillId="0" borderId="0" xfId="0" applyNumberFormat="1" applyFill="1" applyAlignment="1" applyProtection="1">
      <alignment/>
      <protection locked="0"/>
    </xf>
    <xf numFmtId="171" fontId="0" fillId="0" borderId="3" xfId="15" applyFill="1" applyBorder="1" applyAlignment="1" applyProtection="1">
      <alignment/>
      <protection locked="0"/>
    </xf>
    <xf numFmtId="171" fontId="7" fillId="0" borderId="3" xfId="0" applyNumberFormat="1" applyFont="1" applyFill="1" applyBorder="1" applyAlignment="1">
      <alignment/>
    </xf>
    <xf numFmtId="0" fontId="0" fillId="0" borderId="0" xfId="0" applyFill="1" applyAlignment="1">
      <alignment horizontal="justify" vertical="top" wrapText="1"/>
    </xf>
    <xf numFmtId="22" fontId="7" fillId="0" borderId="1" xfId="0" applyNumberFormat="1" applyFont="1" applyFill="1" applyBorder="1" applyAlignment="1">
      <alignment/>
    </xf>
    <xf numFmtId="0" fontId="0" fillId="0" borderId="1" xfId="0" applyFill="1" applyBorder="1" applyAlignment="1">
      <alignment/>
    </xf>
    <xf numFmtId="0" fontId="0" fillId="0" borderId="1" xfId="0" applyFill="1" applyBorder="1" applyAlignment="1">
      <alignment/>
    </xf>
    <xf numFmtId="10" fontId="12" fillId="0" borderId="0" xfId="21" applyNumberFormat="1" applyFont="1" applyFill="1" applyAlignment="1">
      <alignment/>
    </xf>
    <xf numFmtId="0" fontId="9" fillId="0" borderId="0" xfId="0" applyFont="1" applyFill="1" applyAlignment="1">
      <alignment horizontal="right"/>
    </xf>
    <xf numFmtId="4" fontId="0" fillId="0"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tmclife.com/" TargetMode="External" /><Relationship Id="rId3" Type="http://schemas.openxmlformats.org/officeDocument/2006/relationships/hyperlink" Target="http://www.tmclif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28575</xdr:rowOff>
    </xdr:from>
    <xdr:to>
      <xdr:col>2</xdr:col>
      <xdr:colOff>314325</xdr:colOff>
      <xdr:row>11</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628650" y="514350"/>
          <a:ext cx="9048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mclif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5"/>
  </sheetPr>
  <dimension ref="A10:J60"/>
  <sheetViews>
    <sheetView showGridLines="0" view="pageBreakPreview" zoomScaleSheetLayoutView="100" workbookViewId="0" topLeftCell="A1">
      <pane ySplit="12" topLeftCell="BM13" activePane="bottomLeft" state="frozen"/>
      <selection pane="topLeft" activeCell="A1" sqref="A1:I1"/>
      <selection pane="bottomLeft" activeCell="B31" sqref="B31"/>
    </sheetView>
  </sheetViews>
  <sheetFormatPr defaultColWidth="9.140625" defaultRowHeight="12.75"/>
  <cols>
    <col min="1" max="16384" width="9.140625" style="3" customWidth="1"/>
  </cols>
  <sheetData>
    <row r="10" spans="2:10" ht="15.75">
      <c r="B10" s="1"/>
      <c r="C10" s="1"/>
      <c r="D10" s="2" t="s">
        <v>0</v>
      </c>
      <c r="E10" s="1"/>
      <c r="F10" s="1"/>
      <c r="G10" s="1"/>
      <c r="H10" s="1"/>
      <c r="I10" s="1"/>
      <c r="J10" s="1"/>
    </row>
    <row r="11" spans="2:10" ht="15.75">
      <c r="B11" s="1"/>
      <c r="C11" s="1"/>
      <c r="D11" s="2" t="s">
        <v>1</v>
      </c>
      <c r="E11" s="1"/>
      <c r="F11" s="1"/>
      <c r="G11" s="1"/>
      <c r="H11" s="1"/>
      <c r="I11" s="1"/>
      <c r="J11" s="1"/>
    </row>
    <row r="12" spans="2:10" ht="15.75">
      <c r="B12" s="1"/>
      <c r="C12" s="1"/>
      <c r="D12" s="2" t="s">
        <v>2</v>
      </c>
      <c r="E12" s="1"/>
      <c r="F12" s="1"/>
      <c r="G12" s="1"/>
      <c r="H12" s="1"/>
      <c r="I12" s="1"/>
      <c r="J12" s="1"/>
    </row>
    <row r="18" spans="1:10" ht="15.75">
      <c r="A18" s="41" t="s">
        <v>3</v>
      </c>
      <c r="B18" s="42"/>
      <c r="C18" s="42"/>
      <c r="D18" s="42"/>
      <c r="E18" s="42"/>
      <c r="F18" s="42"/>
      <c r="G18" s="42"/>
      <c r="H18" s="42"/>
      <c r="I18" s="42"/>
      <c r="J18" s="42"/>
    </row>
    <row r="19" spans="1:10" ht="15.75">
      <c r="A19" s="41" t="s">
        <v>4</v>
      </c>
      <c r="B19" s="42"/>
      <c r="C19" s="42"/>
      <c r="D19" s="42"/>
      <c r="E19" s="42"/>
      <c r="F19" s="42"/>
      <c r="G19" s="42"/>
      <c r="H19" s="42"/>
      <c r="I19" s="42"/>
      <c r="J19" s="42"/>
    </row>
    <row r="54" ht="12.75">
      <c r="B54" s="3" t="s">
        <v>5</v>
      </c>
    </row>
    <row r="55" ht="12.75">
      <c r="B55" s="3" t="s">
        <v>6</v>
      </c>
    </row>
    <row r="56" ht="12.75">
      <c r="B56" s="3" t="s">
        <v>7</v>
      </c>
    </row>
    <row r="57" spans="2:6" ht="12.75">
      <c r="B57" s="3" t="s">
        <v>8</v>
      </c>
      <c r="F57" s="3" t="s">
        <v>9</v>
      </c>
    </row>
    <row r="58" spans="2:6" ht="12.75">
      <c r="B58" s="3" t="s">
        <v>10</v>
      </c>
      <c r="F58" s="3" t="s">
        <v>11</v>
      </c>
    </row>
    <row r="60" ht="12.75">
      <c r="B60" s="4" t="s">
        <v>12</v>
      </c>
    </row>
  </sheetData>
  <sheetProtection/>
  <mergeCells count="2">
    <mergeCell ref="A19:J19"/>
    <mergeCell ref="A18:J18"/>
  </mergeCells>
  <hyperlinks>
    <hyperlink ref="B60" r:id="rId1" display="www.tmclife.com"/>
  </hyperlinks>
  <printOptions/>
  <pageMargins left="0.75" right="0.25" top="0.5" bottom="0.5" header="0.17" footer="0.2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A1:Q84"/>
  <sheetViews>
    <sheetView showGridLines="0" tabSelected="1" workbookViewId="0" topLeftCell="A5">
      <pane ySplit="5" topLeftCell="BM41" activePane="bottomLeft" state="frozen"/>
      <selection pane="topLeft" activeCell="A1" sqref="A1:I1"/>
      <selection pane="bottomLeft" activeCell="G16" sqref="G16"/>
    </sheetView>
  </sheetViews>
  <sheetFormatPr defaultColWidth="9.140625" defaultRowHeight="12.75" outlineLevelRow="1" outlineLevelCol="1"/>
  <cols>
    <col min="1" max="1" width="27.140625" style="3" customWidth="1"/>
    <col min="2" max="2" width="3.8515625" style="3" customWidth="1"/>
    <col min="3" max="3" width="13.28125" style="3" customWidth="1"/>
    <col min="4" max="4" width="2.7109375" style="3" customWidth="1"/>
    <col min="5" max="5" width="13.7109375" style="3" customWidth="1"/>
    <col min="6" max="6" width="2.7109375" style="3" customWidth="1"/>
    <col min="7" max="7" width="13.7109375" style="3" customWidth="1"/>
    <col min="8" max="8" width="2.7109375" style="3" customWidth="1"/>
    <col min="9" max="9" width="15.7109375" style="3" customWidth="1"/>
    <col min="10" max="10" width="1.7109375" style="3" customWidth="1"/>
    <col min="11" max="11" width="12.57421875" style="3" hidden="1" customWidth="1" outlineLevel="1"/>
    <col min="12" max="12" width="7.57421875" style="135" hidden="1" customWidth="1" outlineLevel="1"/>
    <col min="13" max="13" width="10.140625" style="135" hidden="1" customWidth="1" outlineLevel="1"/>
    <col min="14" max="14" width="10.8515625" style="3" hidden="1" customWidth="1" outlineLevel="1"/>
    <col min="15" max="15" width="9.28125" style="3" bestFit="1" customWidth="1" collapsed="1"/>
    <col min="16" max="16" width="9.140625" style="3" customWidth="1"/>
    <col min="17" max="17" width="10.28125" style="3" bestFit="1" customWidth="1"/>
    <col min="18" max="16384" width="9.140625" style="3" customWidth="1"/>
  </cols>
  <sheetData>
    <row r="1" spans="1:9" ht="15.75">
      <c r="A1" s="74" t="s">
        <v>0</v>
      </c>
      <c r="B1" s="75"/>
      <c r="C1" s="75"/>
      <c r="D1" s="75"/>
      <c r="E1" s="75"/>
      <c r="F1" s="75"/>
      <c r="G1" s="75"/>
      <c r="H1" s="75"/>
      <c r="I1" s="75"/>
    </row>
    <row r="2" spans="1:9" ht="15.75">
      <c r="A2" s="74" t="s">
        <v>1</v>
      </c>
      <c r="B2" s="75"/>
      <c r="C2" s="75"/>
      <c r="D2" s="75"/>
      <c r="E2" s="75"/>
      <c r="F2" s="75"/>
      <c r="G2" s="75"/>
      <c r="H2" s="75"/>
      <c r="I2" s="75"/>
    </row>
    <row r="3" spans="1:9" ht="15.75">
      <c r="A3" s="74" t="s">
        <v>2</v>
      </c>
      <c r="B3" s="75"/>
      <c r="C3" s="75"/>
      <c r="D3" s="75"/>
      <c r="E3" s="75"/>
      <c r="F3" s="75"/>
      <c r="G3" s="75"/>
      <c r="H3" s="75"/>
      <c r="I3" s="75"/>
    </row>
    <row r="4" spans="1:9" ht="16.5" thickBot="1">
      <c r="A4" s="76"/>
      <c r="B4" s="76"/>
      <c r="C4" s="76"/>
      <c r="D4" s="76"/>
      <c r="E4" s="76"/>
      <c r="F4" s="76"/>
      <c r="G4" s="76"/>
      <c r="H4" s="76"/>
      <c r="I4" s="76"/>
    </row>
    <row r="5" spans="1:13" ht="15.75">
      <c r="A5" s="77" t="s">
        <v>13</v>
      </c>
      <c r="B5" s="77"/>
      <c r="C5" s="77"/>
      <c r="D5" s="77"/>
      <c r="E5" s="77"/>
      <c r="F5" s="77"/>
      <c r="G5" s="77"/>
      <c r="H5" s="77"/>
      <c r="I5" s="77"/>
      <c r="M5" s="136" t="s">
        <v>14</v>
      </c>
    </row>
    <row r="6" spans="1:14" ht="16.5" thickBot="1">
      <c r="A6" s="78" t="s">
        <v>15</v>
      </c>
      <c r="B6" s="78"/>
      <c r="C6" s="78"/>
      <c r="D6" s="78"/>
      <c r="E6" s="78"/>
      <c r="F6" s="78"/>
      <c r="G6" s="78"/>
      <c r="H6" s="78"/>
      <c r="I6" s="78"/>
      <c r="M6" s="137" t="s">
        <v>16</v>
      </c>
      <c r="N6" s="138">
        <f ca="1">TODAY()</f>
        <v>39318</v>
      </c>
    </row>
    <row r="7" spans="13:14" ht="12.75">
      <c r="M7" s="137" t="s">
        <v>17</v>
      </c>
      <c r="N7" s="139">
        <f ca="1">NOW()</f>
        <v>39318.673591203704</v>
      </c>
    </row>
    <row r="8" spans="1:14" ht="15.75">
      <c r="A8" s="80" t="s">
        <v>18</v>
      </c>
      <c r="B8" s="72"/>
      <c r="K8" s="140" t="s">
        <v>19</v>
      </c>
      <c r="L8" s="141"/>
      <c r="M8" s="141"/>
      <c r="N8" s="142"/>
    </row>
    <row r="9" ht="12.75" hidden="1">
      <c r="A9" s="72"/>
    </row>
    <row r="10" spans="3:9" ht="12.75">
      <c r="C10" s="143" t="s">
        <v>20</v>
      </c>
      <c r="D10" s="143"/>
      <c r="E10" s="143"/>
      <c r="F10" s="10"/>
      <c r="G10" s="143" t="s">
        <v>21</v>
      </c>
      <c r="H10" s="143"/>
      <c r="I10" s="143"/>
    </row>
    <row r="11" spans="3:13" ht="12.75">
      <c r="C11" s="10" t="s">
        <v>22</v>
      </c>
      <c r="D11" s="10"/>
      <c r="E11" s="10" t="s">
        <v>23</v>
      </c>
      <c r="F11" s="10"/>
      <c r="G11" s="10" t="str">
        <f>C11</f>
        <v>CURRENT</v>
      </c>
      <c r="H11" s="10"/>
      <c r="I11" s="144" t="str">
        <f>E11</f>
        <v>PRECEDING YEAR</v>
      </c>
      <c r="K11" s="145" t="s">
        <v>24</v>
      </c>
      <c r="L11" s="135" t="s">
        <v>25</v>
      </c>
      <c r="M11" s="135" t="s">
        <v>26</v>
      </c>
    </row>
    <row r="12" spans="3:13" ht="12.75">
      <c r="C12" s="10" t="s">
        <v>27</v>
      </c>
      <c r="D12" s="10"/>
      <c r="E12" s="10" t="s">
        <v>28</v>
      </c>
      <c r="F12" s="10"/>
      <c r="G12" s="10" t="str">
        <f>C12</f>
        <v>YEAR</v>
      </c>
      <c r="H12" s="10"/>
      <c r="I12" s="144" t="str">
        <f>E12</f>
        <v>CORRESPONDING</v>
      </c>
      <c r="K12" s="10" t="s">
        <v>29</v>
      </c>
      <c r="L12" s="135" t="s">
        <v>30</v>
      </c>
      <c r="M12" s="135" t="s">
        <v>30</v>
      </c>
    </row>
    <row r="13" spans="3:9" ht="12.75">
      <c r="C13" s="10" t="s">
        <v>29</v>
      </c>
      <c r="D13" s="10"/>
      <c r="E13" s="10" t="s">
        <v>29</v>
      </c>
      <c r="F13" s="10"/>
      <c r="G13" s="10" t="s">
        <v>31</v>
      </c>
      <c r="H13" s="10"/>
      <c r="I13" s="10" t="s">
        <v>32</v>
      </c>
    </row>
    <row r="14" spans="3:14" ht="12.75">
      <c r="C14" s="8">
        <v>39263</v>
      </c>
      <c r="D14" s="8"/>
      <c r="E14" s="8">
        <v>38898</v>
      </c>
      <c r="F14" s="8"/>
      <c r="G14" s="8">
        <f>C14</f>
        <v>39263</v>
      </c>
      <c r="H14" s="8"/>
      <c r="I14" s="8">
        <f>E14</f>
        <v>38898</v>
      </c>
      <c r="K14" s="146">
        <v>39172</v>
      </c>
      <c r="L14" s="135" t="s">
        <v>33</v>
      </c>
      <c r="M14" s="135" t="s">
        <v>33</v>
      </c>
      <c r="N14" s="147" t="s">
        <v>34</v>
      </c>
    </row>
    <row r="15" spans="2:11" ht="12.75">
      <c r="B15" s="148" t="s">
        <v>35</v>
      </c>
      <c r="C15" s="10" t="s">
        <v>36</v>
      </c>
      <c r="D15" s="10"/>
      <c r="E15" s="10" t="s">
        <v>36</v>
      </c>
      <c r="F15" s="10"/>
      <c r="G15" s="10" t="str">
        <f>C15</f>
        <v>RM</v>
      </c>
      <c r="H15" s="10"/>
      <c r="I15" s="10" t="str">
        <f>E15</f>
        <v>RM</v>
      </c>
      <c r="K15" s="149"/>
    </row>
    <row r="16" ht="12.75"/>
    <row r="17" spans="1:17" s="72" customFormat="1" ht="12.75">
      <c r="A17" s="72" t="s">
        <v>37</v>
      </c>
      <c r="C17" s="150">
        <v>7793184</v>
      </c>
      <c r="D17" s="11"/>
      <c r="E17" s="13">
        <v>6211956</v>
      </c>
      <c r="F17" s="11"/>
      <c r="G17" s="150">
        <v>14757980</v>
      </c>
      <c r="H17" s="11"/>
      <c r="I17" s="13">
        <v>12168666</v>
      </c>
      <c r="K17" s="13">
        <v>6964796</v>
      </c>
      <c r="L17" s="151">
        <f>(C17-E17)/E17</f>
        <v>0.25454591114296365</v>
      </c>
      <c r="M17" s="151">
        <f>(G17-I17)/I17</f>
        <v>0.21278536201092216</v>
      </c>
      <c r="N17" s="28">
        <f>G17-I17</f>
        <v>2589314</v>
      </c>
      <c r="Q17" s="86"/>
    </row>
    <row r="18" spans="3:12" ht="12.75">
      <c r="C18" s="152"/>
      <c r="D18" s="12"/>
      <c r="E18" s="12"/>
      <c r="F18" s="12"/>
      <c r="G18" s="152"/>
      <c r="H18" s="12"/>
      <c r="I18" s="12"/>
      <c r="K18" s="13"/>
      <c r="L18" s="153"/>
    </row>
    <row r="19" spans="1:17" ht="12.75">
      <c r="A19" s="3" t="s">
        <v>38</v>
      </c>
      <c r="C19" s="152">
        <v>-3877279</v>
      </c>
      <c r="D19" s="12"/>
      <c r="E19" s="13">
        <v>-3056306</v>
      </c>
      <c r="F19" s="12"/>
      <c r="G19" s="152">
        <v>-7115113</v>
      </c>
      <c r="H19" s="12"/>
      <c r="I19" s="13">
        <v>-5988106</v>
      </c>
      <c r="K19" s="13">
        <v>-3237834</v>
      </c>
      <c r="L19" s="153"/>
      <c r="N19" s="28">
        <f>G19-I19</f>
        <v>-1127007</v>
      </c>
      <c r="O19" s="28"/>
      <c r="Q19" s="86"/>
    </row>
    <row r="20" spans="3:14" ht="12.75">
      <c r="C20" s="154"/>
      <c r="D20" s="12"/>
      <c r="E20" s="15"/>
      <c r="F20" s="12"/>
      <c r="G20" s="154"/>
      <c r="H20" s="12"/>
      <c r="I20" s="15"/>
      <c r="K20" s="15"/>
      <c r="L20" s="153"/>
      <c r="N20" s="15"/>
    </row>
    <row r="21" spans="1:14" ht="12.75">
      <c r="A21" s="155" t="s">
        <v>39</v>
      </c>
      <c r="C21" s="150">
        <f>ROUND(SUM(C17:C20),0)</f>
        <v>3915905</v>
      </c>
      <c r="D21" s="12"/>
      <c r="E21" s="11">
        <f>SUM(E17:E20)</f>
        <v>3155650</v>
      </c>
      <c r="F21" s="12"/>
      <c r="G21" s="150">
        <f>ROUND(SUM(G17:G20),0)</f>
        <v>7642867</v>
      </c>
      <c r="H21" s="12"/>
      <c r="I21" s="11">
        <f>SUM(I17:I20)</f>
        <v>6180560</v>
      </c>
      <c r="K21" s="11">
        <f>SUM(K17:K20)</f>
        <v>3726962</v>
      </c>
      <c r="L21" s="151">
        <f>(C21-E21)/E21</f>
        <v>0.240918669687703</v>
      </c>
      <c r="M21" s="151">
        <f>(G21-I21)/I21</f>
        <v>0.23659781637909832</v>
      </c>
      <c r="N21" s="11">
        <f>SUM(N17:N20)</f>
        <v>1462307</v>
      </c>
    </row>
    <row r="22" spans="1:12" ht="12.75">
      <c r="A22" s="72"/>
      <c r="C22" s="156"/>
      <c r="D22" s="12"/>
      <c r="E22" s="12"/>
      <c r="F22" s="12"/>
      <c r="G22" s="156"/>
      <c r="H22" s="12"/>
      <c r="I22" s="12"/>
      <c r="K22" s="13"/>
      <c r="L22" s="153"/>
    </row>
    <row r="23" spans="1:17" ht="25.5">
      <c r="A23" s="157" t="s">
        <v>40</v>
      </c>
      <c r="C23" s="152">
        <v>-428700</v>
      </c>
      <c r="D23" s="12"/>
      <c r="E23" s="13">
        <v>-131539</v>
      </c>
      <c r="F23" s="12"/>
      <c r="G23" s="152">
        <v>-849840</v>
      </c>
      <c r="H23" s="12"/>
      <c r="I23" s="13">
        <v>-265173</v>
      </c>
      <c r="K23" s="13">
        <v>-421140</v>
      </c>
      <c r="L23" s="158">
        <f>(C23-E23)/E23</f>
        <v>2.2591094656337662</v>
      </c>
      <c r="M23" s="151">
        <f>(G23-I23)/I23</f>
        <v>2.204851172630698</v>
      </c>
      <c r="N23" s="28">
        <f>G23-I23</f>
        <v>-584667</v>
      </c>
      <c r="O23" s="28"/>
      <c r="Q23" s="86"/>
    </row>
    <row r="24" spans="1:12" ht="12.75">
      <c r="A24" s="159"/>
      <c r="C24" s="152"/>
      <c r="D24" s="12"/>
      <c r="E24" s="12"/>
      <c r="F24" s="12"/>
      <c r="G24" s="152"/>
      <c r="H24" s="12"/>
      <c r="I24" s="12"/>
      <c r="K24" s="13"/>
      <c r="L24" s="151"/>
    </row>
    <row r="25" spans="1:14" ht="12.75">
      <c r="A25" s="159" t="s">
        <v>41</v>
      </c>
      <c r="C25" s="152">
        <v>0</v>
      </c>
      <c r="D25" s="12"/>
      <c r="E25" s="13">
        <v>0</v>
      </c>
      <c r="F25" s="12"/>
      <c r="G25" s="152">
        <v>0</v>
      </c>
      <c r="H25" s="12"/>
      <c r="I25" s="13">
        <f>E25</f>
        <v>0</v>
      </c>
      <c r="K25" s="13">
        <v>0</v>
      </c>
      <c r="L25" s="153" t="s">
        <v>42</v>
      </c>
      <c r="M25" s="135" t="s">
        <v>42</v>
      </c>
      <c r="N25" s="28">
        <f>G25-I25</f>
        <v>0</v>
      </c>
    </row>
    <row r="26" spans="1:12" ht="12.75">
      <c r="A26" s="159"/>
      <c r="C26" s="152"/>
      <c r="D26" s="12"/>
      <c r="E26" s="12"/>
      <c r="F26" s="12"/>
      <c r="G26" s="152"/>
      <c r="H26" s="12"/>
      <c r="I26" s="12"/>
      <c r="K26" s="13"/>
      <c r="L26" s="153"/>
    </row>
    <row r="27" spans="1:17" ht="12.75">
      <c r="A27" s="159" t="s">
        <v>43</v>
      </c>
      <c r="C27" s="152">
        <v>60181</v>
      </c>
      <c r="D27" s="12"/>
      <c r="E27" s="13">
        <v>124840</v>
      </c>
      <c r="F27" s="12"/>
      <c r="G27" s="152">
        <v>132539</v>
      </c>
      <c r="H27" s="12"/>
      <c r="I27" s="13">
        <v>248858</v>
      </c>
      <c r="K27" s="13">
        <v>72358</v>
      </c>
      <c r="L27" s="158">
        <f>(C27-E27)/E27</f>
        <v>-0.5179349567446331</v>
      </c>
      <c r="M27" s="158">
        <f>(G27-I27)/I27</f>
        <v>-0.46741113406038787</v>
      </c>
      <c r="N27" s="28">
        <f>G27-I27</f>
        <v>-116319</v>
      </c>
      <c r="O27" s="28"/>
      <c r="Q27" s="86"/>
    </row>
    <row r="28" spans="3:14" ht="12.75">
      <c r="C28" s="154"/>
      <c r="D28" s="12"/>
      <c r="E28" s="15"/>
      <c r="F28" s="12"/>
      <c r="G28" s="154"/>
      <c r="H28" s="12"/>
      <c r="I28" s="15"/>
      <c r="K28" s="15"/>
      <c r="L28" s="153"/>
      <c r="N28" s="15"/>
    </row>
    <row r="29" spans="1:14" s="72" customFormat="1" ht="12.75">
      <c r="A29" s="72" t="s">
        <v>44</v>
      </c>
      <c r="C29" s="150">
        <f>SUM(C21:C28)</f>
        <v>3547386</v>
      </c>
      <c r="D29" s="11"/>
      <c r="E29" s="11">
        <f>SUM(E21:E28)</f>
        <v>3148951</v>
      </c>
      <c r="F29" s="11"/>
      <c r="G29" s="150">
        <f>SUM(G21:G28)</f>
        <v>6925566</v>
      </c>
      <c r="H29" s="11"/>
      <c r="I29" s="11">
        <f>SUM(I21:I28)</f>
        <v>6164245</v>
      </c>
      <c r="K29" s="11">
        <f>SUM(K21:K28)</f>
        <v>3378180</v>
      </c>
      <c r="L29" s="151">
        <f>(C29-E29)/E29</f>
        <v>0.12652943789852558</v>
      </c>
      <c r="M29" s="151">
        <f>(G29-I29)/I29</f>
        <v>0.12350596058398068</v>
      </c>
      <c r="N29" s="11">
        <f>SUM(N21:N28)</f>
        <v>761321</v>
      </c>
    </row>
    <row r="30" spans="3:11" ht="12.75">
      <c r="C30" s="152"/>
      <c r="D30" s="12"/>
      <c r="E30" s="12"/>
      <c r="F30" s="12"/>
      <c r="G30" s="152"/>
      <c r="H30" s="12"/>
      <c r="I30" s="12"/>
      <c r="K30" s="13"/>
    </row>
    <row r="31" spans="1:17" ht="12.75">
      <c r="A31" s="159" t="s">
        <v>45</v>
      </c>
      <c r="B31" s="3" t="s">
        <v>46</v>
      </c>
      <c r="C31" s="152">
        <v>-941330</v>
      </c>
      <c r="D31" s="12"/>
      <c r="E31" s="13">
        <v>-848364</v>
      </c>
      <c r="F31" s="12"/>
      <c r="G31" s="152">
        <v>-1810900</v>
      </c>
      <c r="H31" s="12"/>
      <c r="I31" s="13">
        <v>-1564264</v>
      </c>
      <c r="K31" s="13">
        <v>-869570</v>
      </c>
      <c r="N31" s="28">
        <f>G31-I31</f>
        <v>-246636</v>
      </c>
      <c r="O31" s="28"/>
      <c r="Q31" s="86"/>
    </row>
    <row r="32" spans="3:14" ht="12.75">
      <c r="C32" s="160"/>
      <c r="D32" s="24"/>
      <c r="E32" s="14"/>
      <c r="F32" s="12"/>
      <c r="G32" s="160"/>
      <c r="H32" s="24"/>
      <c r="I32" s="14"/>
      <c r="K32" s="15"/>
      <c r="N32" s="15"/>
    </row>
    <row r="33" spans="1:14" s="72" customFormat="1" ht="12.75" hidden="1">
      <c r="A33" s="72" t="s">
        <v>47</v>
      </c>
      <c r="C33" s="150">
        <f>SUM(C29:C32)</f>
        <v>2606056</v>
      </c>
      <c r="D33" s="11"/>
      <c r="E33" s="11">
        <f>SUM(E29:E32)</f>
        <v>2300587</v>
      </c>
      <c r="F33" s="11"/>
      <c r="G33" s="150">
        <f>ROUND(SUM(G29:G32),0)</f>
        <v>5114666</v>
      </c>
      <c r="H33" s="11"/>
      <c r="I33" s="11">
        <f>SUM(I29:I32)</f>
        <v>4599981</v>
      </c>
      <c r="K33" s="11">
        <f>SUM(K29:K32)</f>
        <v>2508610</v>
      </c>
      <c r="L33" s="161">
        <f>(C33-E33)/E33</f>
        <v>0.1327787212567923</v>
      </c>
      <c r="M33" s="151">
        <f>(G33-I33)/I33</f>
        <v>0.11188850562643628</v>
      </c>
      <c r="N33" s="11">
        <f>SUM(N29:N32)</f>
        <v>514685</v>
      </c>
    </row>
    <row r="34" spans="3:11" ht="12.75" hidden="1">
      <c r="C34" s="152"/>
      <c r="D34" s="12"/>
      <c r="E34" s="12"/>
      <c r="F34" s="12"/>
      <c r="G34" s="162"/>
      <c r="H34" s="12"/>
      <c r="I34" s="12"/>
      <c r="K34" s="13"/>
    </row>
    <row r="35" spans="1:11" ht="12.75" hidden="1">
      <c r="A35" s="159" t="s">
        <v>48</v>
      </c>
      <c r="C35" s="152">
        <v>0</v>
      </c>
      <c r="D35" s="12"/>
      <c r="E35" s="13">
        <v>0</v>
      </c>
      <c r="F35" s="12"/>
      <c r="G35" s="152">
        <v>0</v>
      </c>
      <c r="H35" s="12"/>
      <c r="I35" s="13">
        <v>0</v>
      </c>
      <c r="K35" s="13">
        <v>0</v>
      </c>
    </row>
    <row r="36" spans="3:11" ht="12.75" hidden="1">
      <c r="C36" s="154"/>
      <c r="D36" s="12"/>
      <c r="E36" s="15"/>
      <c r="F36" s="12"/>
      <c r="G36" s="154"/>
      <c r="H36" s="12"/>
      <c r="I36" s="15"/>
      <c r="K36" s="15"/>
    </row>
    <row r="37" spans="1:13" ht="25.5" hidden="1" outlineLevel="1">
      <c r="A37" s="131" t="s">
        <v>49</v>
      </c>
      <c r="C37" s="152">
        <f>SUM(C33:C36)</f>
        <v>2606056</v>
      </c>
      <c r="D37" s="12"/>
      <c r="E37" s="12">
        <f>SUM(E33:E36)</f>
        <v>2300587</v>
      </c>
      <c r="F37" s="12"/>
      <c r="G37" s="152">
        <f>SUM(G33:G36)</f>
        <v>5114666</v>
      </c>
      <c r="H37" s="12"/>
      <c r="I37" s="12">
        <f>SUM(I33:I36)</f>
        <v>4599981</v>
      </c>
      <c r="K37" s="12">
        <f>SUM(K33:K36)</f>
        <v>2508610</v>
      </c>
      <c r="L37" s="161">
        <f>(C37-E37)/E37</f>
        <v>0.1327787212567923</v>
      </c>
      <c r="M37" s="151">
        <f>(G37-I37)/I37</f>
        <v>0.11188850562643628</v>
      </c>
    </row>
    <row r="38" spans="3:11" ht="12.75" hidden="1" outlineLevel="1">
      <c r="C38" s="152"/>
      <c r="D38" s="12"/>
      <c r="E38" s="12"/>
      <c r="F38" s="12"/>
      <c r="G38" s="152"/>
      <c r="H38" s="12"/>
      <c r="I38" s="12"/>
      <c r="K38" s="13"/>
    </row>
    <row r="39" spans="1:11" ht="12.75" hidden="1" outlineLevel="1">
      <c r="A39" s="159" t="s">
        <v>50</v>
      </c>
      <c r="C39" s="152">
        <v>0</v>
      </c>
      <c r="D39" s="12"/>
      <c r="E39" s="13">
        <v>0</v>
      </c>
      <c r="F39" s="12"/>
      <c r="G39" s="152">
        <v>0</v>
      </c>
      <c r="H39" s="12"/>
      <c r="I39" s="13">
        <v>0</v>
      </c>
      <c r="K39" s="13">
        <v>0</v>
      </c>
    </row>
    <row r="40" spans="3:11" ht="12.75" hidden="1" outlineLevel="1">
      <c r="C40" s="152"/>
      <c r="D40" s="12"/>
      <c r="E40" s="12"/>
      <c r="F40" s="12"/>
      <c r="G40" s="152"/>
      <c r="H40" s="12"/>
      <c r="I40" s="12"/>
      <c r="K40" s="12"/>
    </row>
    <row r="41" spans="1:17" s="72" customFormat="1" ht="26.25" collapsed="1" thickBot="1">
      <c r="A41" s="155" t="s">
        <v>51</v>
      </c>
      <c r="C41" s="163">
        <f>ROUND(SUM(C37:C40),0)</f>
        <v>2606056</v>
      </c>
      <c r="D41" s="11"/>
      <c r="E41" s="16">
        <f>SUM(E37:E40)</f>
        <v>2300587</v>
      </c>
      <c r="F41" s="11"/>
      <c r="G41" s="163">
        <f>SUM(G37:G40)</f>
        <v>5114666</v>
      </c>
      <c r="H41" s="11"/>
      <c r="I41" s="16">
        <f>SUM(I37:I40)</f>
        <v>4599981</v>
      </c>
      <c r="K41" s="16">
        <f>SUM(K37:K40)</f>
        <v>2508610</v>
      </c>
      <c r="L41" s="161">
        <f>(C41-E41)/E41</f>
        <v>0.1327787212567923</v>
      </c>
      <c r="M41" s="151">
        <f>(G41-I41)/I41</f>
        <v>0.11188850562643628</v>
      </c>
      <c r="Q41" s="86"/>
    </row>
    <row r="42" spans="3:7" ht="13.5" hidden="1" outlineLevel="1" thickTop="1">
      <c r="C42" s="164"/>
      <c r="G42" s="164"/>
    </row>
    <row r="43" spans="1:7" ht="25.5" hidden="1" outlineLevel="1">
      <c r="A43" s="165" t="s">
        <v>52</v>
      </c>
      <c r="C43" s="166">
        <v>168330000</v>
      </c>
      <c r="G43" s="166">
        <v>168330000</v>
      </c>
    </row>
    <row r="44" spans="1:13" ht="13.5" collapsed="1" thickTop="1">
      <c r="A44" s="3" t="s">
        <v>53</v>
      </c>
      <c r="C44" s="164"/>
      <c r="G44" s="164"/>
      <c r="M44" s="151"/>
    </row>
    <row r="45" spans="1:11" ht="13.5" thickBot="1">
      <c r="A45" s="98" t="s">
        <v>54</v>
      </c>
      <c r="B45" s="3" t="s">
        <v>55</v>
      </c>
      <c r="C45" s="167">
        <f>C41/C43*100</f>
        <v>1.5481827362918077</v>
      </c>
      <c r="E45" s="17">
        <v>1.37</v>
      </c>
      <c r="G45" s="167">
        <f>G41/G43*100</f>
        <v>3.0384756133784827</v>
      </c>
      <c r="I45" s="17">
        <v>2.73</v>
      </c>
      <c r="K45" s="168">
        <f>ROUND(K41/168330000*100,2)</f>
        <v>1.49</v>
      </c>
    </row>
    <row r="46" spans="5:9" ht="13.5" thickTop="1">
      <c r="E46" s="18"/>
      <c r="G46" s="18"/>
      <c r="H46" s="18"/>
      <c r="I46" s="18"/>
    </row>
    <row r="47" spans="1:9" ht="13.5" hidden="1" outlineLevel="1" thickBot="1">
      <c r="A47" s="98" t="s">
        <v>56</v>
      </c>
      <c r="B47" s="98"/>
      <c r="C47" s="19">
        <v>0</v>
      </c>
      <c r="E47" s="19">
        <v>0</v>
      </c>
      <c r="G47" s="19">
        <v>0</v>
      </c>
      <c r="H47" s="18"/>
      <c r="I47" s="19">
        <v>0</v>
      </c>
    </row>
    <row r="48" ht="13.5" hidden="1" outlineLevel="1" thickTop="1"/>
    <row r="49" ht="12.75" collapsed="1">
      <c r="E49" s="27"/>
    </row>
    <row r="50" spans="1:9" ht="22.5" customHeight="1">
      <c r="A50" s="169" t="s">
        <v>57</v>
      </c>
      <c r="B50" s="169"/>
      <c r="C50" s="169"/>
      <c r="D50" s="169"/>
      <c r="E50" s="169"/>
      <c r="F50" s="169"/>
      <c r="G50" s="169"/>
      <c r="H50" s="169"/>
      <c r="I50" s="169"/>
    </row>
    <row r="51" spans="1:9" ht="22.5" customHeight="1">
      <c r="A51" s="169"/>
      <c r="B51" s="169"/>
      <c r="C51" s="169"/>
      <c r="D51" s="169"/>
      <c r="E51" s="169"/>
      <c r="F51" s="169"/>
      <c r="G51" s="169"/>
      <c r="H51" s="169"/>
      <c r="I51" s="169"/>
    </row>
    <row r="52" spans="1:10" ht="12.75">
      <c r="A52" s="170"/>
      <c r="B52" s="171"/>
      <c r="C52" s="171"/>
      <c r="D52" s="171"/>
      <c r="E52" s="171"/>
      <c r="F52" s="171"/>
      <c r="G52" s="171"/>
      <c r="H52" s="171"/>
      <c r="I52" s="171"/>
      <c r="J52" s="172"/>
    </row>
    <row r="53" spans="1:9" ht="12.75" hidden="1" outlineLevel="1">
      <c r="A53" s="145" t="s">
        <v>58</v>
      </c>
      <c r="B53" s="21"/>
      <c r="C53" s="21"/>
      <c r="D53" s="21"/>
      <c r="E53" s="23"/>
      <c r="F53" s="23"/>
      <c r="G53" s="23"/>
      <c r="H53" s="23"/>
      <c r="I53" s="23"/>
    </row>
    <row r="54" spans="1:11" ht="12.75" hidden="1" outlineLevel="1">
      <c r="A54" s="23" t="s">
        <v>59</v>
      </c>
      <c r="B54" s="21"/>
      <c r="C54" s="20">
        <v>0.701321969289308</v>
      </c>
      <c r="D54" s="21"/>
      <c r="E54" s="22">
        <f>(4249974.73+44103.07)/E17</f>
        <v>0.691260176343812</v>
      </c>
      <c r="F54" s="23"/>
      <c r="G54" s="22">
        <v>0.7023449061686631</v>
      </c>
      <c r="H54" s="23"/>
      <c r="I54" s="22">
        <f>(8407084.92+94203.8)/I17</f>
        <v>0.698621255608462</v>
      </c>
      <c r="K54" s="173">
        <v>0.7034901947746371</v>
      </c>
    </row>
    <row r="55" spans="1:11" ht="12.75" hidden="1" outlineLevel="1">
      <c r="A55" s="3" t="s">
        <v>60</v>
      </c>
      <c r="C55" s="24">
        <f>C21/$C$17</f>
        <v>0.5024781911988733</v>
      </c>
      <c r="D55" s="24"/>
      <c r="E55" s="24">
        <f>E21/E17</f>
        <v>0.5079961931475367</v>
      </c>
      <c r="G55" s="24">
        <f>G21/G17</f>
        <v>0.5178802925603639</v>
      </c>
      <c r="I55" s="24">
        <f>I21/I17</f>
        <v>0.5079077690192171</v>
      </c>
      <c r="K55" s="26">
        <f>K21/K17</f>
        <v>0.535114309162824</v>
      </c>
    </row>
    <row r="56" spans="1:11" ht="12.75" hidden="1" outlineLevel="1">
      <c r="A56" s="3" t="s">
        <v>61</v>
      </c>
      <c r="C56" s="24">
        <f>C41/$C$17</f>
        <v>0.3344019594558527</v>
      </c>
      <c r="E56" s="24">
        <f>E41/E$17</f>
        <v>0.3703482445786802</v>
      </c>
      <c r="G56" s="24">
        <f>G41/G$17</f>
        <v>0.3465695169664141</v>
      </c>
      <c r="I56" s="24">
        <f>I41/I$17</f>
        <v>0.3780185108211533</v>
      </c>
      <c r="K56" s="26">
        <f>K41/K$17</f>
        <v>0.36018427531832947</v>
      </c>
    </row>
    <row r="57" spans="1:11" ht="12.75" hidden="1" outlineLevel="1">
      <c r="A57" s="3" t="s">
        <v>62</v>
      </c>
      <c r="C57" s="24">
        <f>-C31/C29</f>
        <v>0.26535877403812275</v>
      </c>
      <c r="D57" s="25"/>
      <c r="E57" s="24">
        <f>-E31/E29</f>
        <v>0.269411623108775</v>
      </c>
      <c r="F57" s="25"/>
      <c r="G57" s="24">
        <f>-G31/G29</f>
        <v>0.2614804335125822</v>
      </c>
      <c r="H57" s="25"/>
      <c r="I57" s="24">
        <f>-I31/I29</f>
        <v>0.2537640862749615</v>
      </c>
      <c r="J57" s="25"/>
      <c r="K57" s="26">
        <f>-K31/K29</f>
        <v>0.2574078349880705</v>
      </c>
    </row>
    <row r="58" ht="12.75" hidden="1" outlineLevel="1">
      <c r="G58" s="27"/>
    </row>
    <row r="59" ht="12.75" hidden="1" outlineLevel="1">
      <c r="A59" s="134" t="s">
        <v>63</v>
      </c>
    </row>
    <row r="60" spans="3:7" ht="12.75" hidden="1" outlineLevel="1">
      <c r="C60" s="10" t="s">
        <v>64</v>
      </c>
      <c r="D60" s="10"/>
      <c r="E60" s="10" t="s">
        <v>65</v>
      </c>
      <c r="F60" s="10"/>
      <c r="G60" s="10" t="s">
        <v>66</v>
      </c>
    </row>
    <row r="61" spans="1:7" ht="12.75" hidden="1" outlineLevel="1">
      <c r="A61" s="3" t="s">
        <v>67</v>
      </c>
      <c r="C61" s="28">
        <v>5956711</v>
      </c>
      <c r="E61" s="28">
        <v>3015294</v>
      </c>
      <c r="F61" s="28"/>
      <c r="G61" s="28">
        <v>2299394</v>
      </c>
    </row>
    <row r="62" spans="1:7" ht="12.75" hidden="1" outlineLevel="1">
      <c r="A62" s="3" t="s">
        <v>68</v>
      </c>
      <c r="C62" s="28">
        <v>6211956</v>
      </c>
      <c r="E62" s="28">
        <v>3148951</v>
      </c>
      <c r="G62" s="28">
        <v>2300587</v>
      </c>
    </row>
    <row r="63" spans="1:7" ht="12.75" hidden="1" outlineLevel="1">
      <c r="A63" s="3" t="s">
        <v>69</v>
      </c>
      <c r="C63" s="28">
        <v>6302013</v>
      </c>
      <c r="E63" s="28">
        <v>2775689</v>
      </c>
      <c r="G63" s="28">
        <v>2006164</v>
      </c>
    </row>
    <row r="64" spans="1:7" ht="12.75" hidden="1" outlineLevel="1">
      <c r="A64" s="3" t="s">
        <v>70</v>
      </c>
      <c r="C64" s="28">
        <v>6661387.21</v>
      </c>
      <c r="E64" s="28">
        <v>3668299.31</v>
      </c>
      <c r="G64" s="28">
        <v>2284221.43</v>
      </c>
    </row>
    <row r="65" spans="3:7" ht="13.5" hidden="1" outlineLevel="1" thickBot="1">
      <c r="C65" s="29">
        <f>SUM(C61:C64)</f>
        <v>25132067.21</v>
      </c>
      <c r="D65" s="28"/>
      <c r="E65" s="29">
        <f>SUM(E61:E64)</f>
        <v>12608233.31</v>
      </c>
      <c r="G65" s="29">
        <f>SUM(G61:G64)</f>
        <v>8890366.43</v>
      </c>
    </row>
    <row r="66" ht="13.5" hidden="1" outlineLevel="1" thickTop="1">
      <c r="G66" s="28"/>
    </row>
    <row r="67" spans="1:7" ht="12.75" hidden="1" outlineLevel="1">
      <c r="A67" s="3" t="s">
        <v>71</v>
      </c>
      <c r="C67" s="28">
        <v>6964796</v>
      </c>
      <c r="E67" s="28">
        <v>3378180</v>
      </c>
      <c r="G67" s="28">
        <v>2508610</v>
      </c>
    </row>
    <row r="68" spans="1:7" ht="12.75" hidden="1" outlineLevel="1">
      <c r="A68" s="3" t="s">
        <v>72</v>
      </c>
      <c r="C68" s="28">
        <f>$C$17</f>
        <v>7793184</v>
      </c>
      <c r="E68" s="28">
        <f>$C$29</f>
        <v>3547386</v>
      </c>
      <c r="G68" s="28">
        <f>$C$33</f>
        <v>2606056</v>
      </c>
    </row>
    <row r="69" spans="1:7" ht="12.75" hidden="1" outlineLevel="1">
      <c r="A69" s="3" t="s">
        <v>73</v>
      </c>
      <c r="C69" s="28"/>
      <c r="E69" s="28"/>
      <c r="G69" s="28"/>
    </row>
    <row r="70" spans="1:7" ht="12.75" hidden="1" outlineLevel="1">
      <c r="A70" s="3" t="s">
        <v>74</v>
      </c>
      <c r="C70" s="28"/>
      <c r="E70" s="28"/>
      <c r="G70" s="28"/>
    </row>
    <row r="71" spans="3:7" ht="13.5" hidden="1" outlineLevel="1" thickBot="1">
      <c r="C71" s="29">
        <f>SUM(C67:C70)</f>
        <v>14757980</v>
      </c>
      <c r="D71" s="28"/>
      <c r="E71" s="29">
        <f>SUM(E67:E70)</f>
        <v>6925566</v>
      </c>
      <c r="G71" s="29">
        <f>SUM(G67:G70)</f>
        <v>5114666</v>
      </c>
    </row>
    <row r="72" ht="13.5" hidden="1" outlineLevel="1" thickTop="1">
      <c r="G72" s="28"/>
    </row>
    <row r="73" spans="1:7" ht="12.75" hidden="1" outlineLevel="1">
      <c r="A73" s="134" t="s">
        <v>75</v>
      </c>
      <c r="G73" s="28"/>
    </row>
    <row r="74" spans="3:5" ht="12.75" hidden="1" outlineLevel="1">
      <c r="C74" s="174" t="s">
        <v>33</v>
      </c>
      <c r="D74" s="174"/>
      <c r="E74" s="174" t="s">
        <v>76</v>
      </c>
    </row>
    <row r="75" spans="1:5" ht="12.75" hidden="1" outlineLevel="1">
      <c r="A75" s="3" t="s">
        <v>64</v>
      </c>
      <c r="C75" s="25">
        <f>C17/E17-1</f>
        <v>0.25454591114296377</v>
      </c>
      <c r="E75" s="24">
        <f>C17/K17-1</f>
        <v>0.11893930561641719</v>
      </c>
    </row>
    <row r="76" spans="1:5" ht="12.75" hidden="1" outlineLevel="1">
      <c r="A76" s="3" t="s">
        <v>65</v>
      </c>
      <c r="C76" s="25">
        <f>C29/E29-1</f>
        <v>0.12652943789852555</v>
      </c>
      <c r="E76" s="24">
        <f>C29/K29-1</f>
        <v>0.05008791716249572</v>
      </c>
    </row>
    <row r="77" spans="1:5" ht="12.75" hidden="1" outlineLevel="1">
      <c r="A77" s="3" t="s">
        <v>66</v>
      </c>
      <c r="C77" s="25">
        <f>C33/E33-1</f>
        <v>0.13277872125679235</v>
      </c>
      <c r="E77" s="24">
        <f>C41/K41-1</f>
        <v>0.038844619131710445</v>
      </c>
    </row>
    <row r="78" ht="12.75" collapsed="1"/>
    <row r="79" ht="12.75" hidden="1" outlineLevel="1">
      <c r="A79" s="134" t="s">
        <v>77</v>
      </c>
    </row>
    <row r="80" spans="3:5" ht="12.75" hidden="1" outlineLevel="1">
      <c r="C80" s="174" t="s">
        <v>33</v>
      </c>
      <c r="D80" s="174"/>
      <c r="E80" s="174"/>
    </row>
    <row r="81" spans="1:5" ht="12.75" hidden="1" outlineLevel="1">
      <c r="A81" s="3" t="s">
        <v>64</v>
      </c>
      <c r="C81" s="25">
        <f>G17/I17-1</f>
        <v>0.21278536201092213</v>
      </c>
      <c r="E81" s="24"/>
    </row>
    <row r="82" spans="1:5" ht="12.75" hidden="1" outlineLevel="1">
      <c r="A82" s="3" t="s">
        <v>65</v>
      </c>
      <c r="C82" s="25">
        <f>G29/I29-1</f>
        <v>0.12350596058398078</v>
      </c>
      <c r="E82" s="24"/>
    </row>
    <row r="83" spans="1:5" ht="12.75" hidden="1" outlineLevel="1">
      <c r="A83" s="3" t="s">
        <v>66</v>
      </c>
      <c r="C83" s="25">
        <f>G33/I33-1</f>
        <v>0.11188850562643626</v>
      </c>
      <c r="E83" s="24"/>
    </row>
    <row r="84" ht="12.75" collapsed="1">
      <c r="E84" s="175"/>
    </row>
  </sheetData>
  <sheetProtection/>
  <mergeCells count="9">
    <mergeCell ref="K8:N8"/>
    <mergeCell ref="A50:I51"/>
    <mergeCell ref="A5:I5"/>
    <mergeCell ref="A1:I1"/>
    <mergeCell ref="A2:I2"/>
    <mergeCell ref="A3:I3"/>
    <mergeCell ref="A6:I6"/>
    <mergeCell ref="C10:E10"/>
    <mergeCell ref="G10:I10"/>
  </mergeCells>
  <hyperlinks>
    <hyperlink ref="G41" location="Equity!I18" display="Equity!I18"/>
  </hyperlinks>
  <printOptions/>
  <pageMargins left="0.67" right="0.25" top="0.5" bottom="0.5" header="0.17" footer="0.24"/>
  <pageSetup blackAndWhite="1" fitToHeight="1" fitToWidth="1" horizontalDpi="600" verticalDpi="600" orientation="portrait" paperSize="9" scale="98" r:id="rId3"/>
  <headerFooter alignWithMargins="0">
    <oddFooter>&amp;CPage 1 of 4</oddFooter>
  </headerFooter>
  <legacyDrawing r:id="rId2"/>
</worksheet>
</file>

<file path=xl/worksheets/sheet3.xml><?xml version="1.0" encoding="utf-8"?>
<worksheet xmlns="http://schemas.openxmlformats.org/spreadsheetml/2006/main" xmlns:r="http://schemas.openxmlformats.org/officeDocument/2006/relationships">
  <sheetPr codeName="Sheet3">
    <tabColor indexed="15"/>
  </sheetPr>
  <dimension ref="A1:J50"/>
  <sheetViews>
    <sheetView showGridLines="0" workbookViewId="0" topLeftCell="A5">
      <pane ySplit="4" topLeftCell="BM24" activePane="bottomLeft" state="frozen"/>
      <selection pane="topLeft" activeCell="A1" sqref="A1:I1"/>
      <selection pane="bottomLeft" activeCell="C13" sqref="C13"/>
    </sheetView>
  </sheetViews>
  <sheetFormatPr defaultColWidth="9.140625" defaultRowHeight="12.75" outlineLevelCol="1"/>
  <cols>
    <col min="1" max="1" width="4.00390625" style="6" customWidth="1"/>
    <col min="2" max="2" width="47.28125" style="46" customWidth="1"/>
    <col min="3" max="3" width="4.8515625" style="46" customWidth="1"/>
    <col min="4" max="4" width="18.140625" style="46" customWidth="1"/>
    <col min="5" max="5" width="2.7109375" style="46" customWidth="1"/>
    <col min="6" max="6" width="17.57421875" style="46" customWidth="1"/>
    <col min="7" max="7" width="13.140625" style="46" hidden="1" customWidth="1" outlineLevel="1"/>
    <col min="8" max="8" width="14.00390625" style="40" hidden="1" customWidth="1" outlineLevel="1"/>
    <col min="9" max="9" width="12.7109375" style="46" customWidth="1" collapsed="1"/>
    <col min="10" max="11" width="10.00390625" style="46" customWidth="1"/>
    <col min="12" max="16384" width="9.140625" style="46" customWidth="1"/>
  </cols>
  <sheetData>
    <row r="1" spans="1:6" ht="15.75">
      <c r="A1" s="44" t="s">
        <v>0</v>
      </c>
      <c r="B1" s="44"/>
      <c r="C1" s="44"/>
      <c r="D1" s="44"/>
      <c r="E1" s="44"/>
      <c r="F1" s="44"/>
    </row>
    <row r="2" spans="1:6" ht="15.75">
      <c r="A2" s="44" t="s">
        <v>1</v>
      </c>
      <c r="B2" s="44"/>
      <c r="C2" s="44"/>
      <c r="D2" s="44"/>
      <c r="E2" s="44"/>
      <c r="F2" s="44"/>
    </row>
    <row r="3" spans="1:6" ht="15.75">
      <c r="A3" s="44" t="s">
        <v>2</v>
      </c>
      <c r="B3" s="44"/>
      <c r="C3" s="44"/>
      <c r="D3" s="44"/>
      <c r="E3" s="44"/>
      <c r="F3" s="44"/>
    </row>
    <row r="4" spans="1:6" ht="16.5" thickBot="1">
      <c r="A4" s="30"/>
      <c r="B4" s="31"/>
      <c r="C4" s="31"/>
      <c r="D4" s="31"/>
      <c r="E4" s="31"/>
      <c r="F4" s="31"/>
    </row>
    <row r="5" spans="1:7" ht="15.75">
      <c r="A5" s="43" t="s">
        <v>13</v>
      </c>
      <c r="B5" s="43"/>
      <c r="C5" s="43"/>
      <c r="D5" s="43"/>
      <c r="E5" s="43"/>
      <c r="F5" s="43"/>
      <c r="G5" s="47" t="s">
        <v>78</v>
      </c>
    </row>
    <row r="6" spans="1:7" ht="16.5" thickBot="1">
      <c r="A6" s="45" t="str">
        <f>'Income Statement'!A6:I6</f>
        <v>SECOND QUARTER ENDED 30 JUNE 2007</v>
      </c>
      <c r="B6" s="45"/>
      <c r="C6" s="45"/>
      <c r="D6" s="45"/>
      <c r="E6" s="45"/>
      <c r="F6" s="45"/>
      <c r="G6" s="47" t="s">
        <v>79</v>
      </c>
    </row>
    <row r="7" ht="12.75">
      <c r="G7" s="48"/>
    </row>
    <row r="8" spans="1:7" ht="15.75">
      <c r="A8" s="5" t="s">
        <v>80</v>
      </c>
      <c r="B8" s="6"/>
      <c r="C8" s="6"/>
      <c r="G8" s="48"/>
    </row>
    <row r="9" spans="4:7" ht="12.75">
      <c r="D9" s="7" t="s">
        <v>81</v>
      </c>
      <c r="E9" s="7"/>
      <c r="F9" s="70" t="s">
        <v>81</v>
      </c>
      <c r="G9" s="48"/>
    </row>
    <row r="10" spans="4:7" ht="12.75">
      <c r="D10" s="32">
        <v>39263</v>
      </c>
      <c r="E10" s="7"/>
      <c r="F10" s="71" t="s">
        <v>82</v>
      </c>
      <c r="G10" s="48"/>
    </row>
    <row r="11" spans="4:9" ht="12.75">
      <c r="D11" s="33" t="s">
        <v>83</v>
      </c>
      <c r="E11" s="9"/>
      <c r="F11" s="70" t="s">
        <v>84</v>
      </c>
      <c r="G11" s="48"/>
      <c r="I11" s="50"/>
    </row>
    <row r="12" spans="3:9" ht="12.75">
      <c r="C12" s="46" t="s">
        <v>35</v>
      </c>
      <c r="D12" s="7" t="s">
        <v>36</v>
      </c>
      <c r="E12" s="7"/>
      <c r="F12" s="70" t="s">
        <v>36</v>
      </c>
      <c r="G12" s="48"/>
      <c r="I12" s="7"/>
    </row>
    <row r="13" spans="1:7" ht="12.75">
      <c r="A13" s="6" t="s">
        <v>85</v>
      </c>
      <c r="D13" s="7"/>
      <c r="E13" s="7"/>
      <c r="F13" s="49"/>
      <c r="G13" s="48"/>
    </row>
    <row r="14" spans="1:7" ht="12.75">
      <c r="A14" s="6" t="s">
        <v>86</v>
      </c>
      <c r="G14" s="48"/>
    </row>
    <row r="15" spans="2:9" s="6" customFormat="1" ht="12.75">
      <c r="B15" s="46" t="s">
        <v>87</v>
      </c>
      <c r="D15" s="51">
        <v>25471771</v>
      </c>
      <c r="E15" s="51" t="s">
        <v>88</v>
      </c>
      <c r="F15" s="49">
        <v>20080184</v>
      </c>
      <c r="G15" s="34">
        <f>ROUND(D15,0)</f>
        <v>25471771</v>
      </c>
      <c r="H15" s="52">
        <f>D15-G15</f>
        <v>0</v>
      </c>
      <c r="I15" s="53"/>
    </row>
    <row r="16" spans="2:9" s="6" customFormat="1" ht="12.75">
      <c r="B16" s="46" t="s">
        <v>89</v>
      </c>
      <c r="C16" s="35"/>
      <c r="D16" s="51">
        <v>19293750</v>
      </c>
      <c r="E16" s="51"/>
      <c r="F16" s="49">
        <v>19395833</v>
      </c>
      <c r="G16" s="34">
        <f>ROUND(D16,0)</f>
        <v>19293750</v>
      </c>
      <c r="H16" s="52"/>
      <c r="I16" s="53"/>
    </row>
    <row r="17" spans="2:9" s="6" customFormat="1" ht="12.75">
      <c r="B17" s="46" t="s">
        <v>90</v>
      </c>
      <c r="D17" s="51">
        <v>8030162</v>
      </c>
      <c r="E17" s="51" t="s">
        <v>88</v>
      </c>
      <c r="F17" s="51">
        <v>6914021</v>
      </c>
      <c r="G17" s="34">
        <f>ROUND(D17,0)</f>
        <v>8030162</v>
      </c>
      <c r="H17" s="52">
        <f>D17-G17</f>
        <v>0</v>
      </c>
      <c r="I17" s="53"/>
    </row>
    <row r="18" spans="4:9" ht="12.75">
      <c r="D18" s="54">
        <f>ROUND(SUM(D15:D17),0)</f>
        <v>52795683</v>
      </c>
      <c r="E18" s="51"/>
      <c r="F18" s="54">
        <f>SUM(F15:F17)</f>
        <v>46390038</v>
      </c>
      <c r="G18" s="36">
        <f>SUM(G12:G17)</f>
        <v>52795683</v>
      </c>
      <c r="H18" s="52">
        <f>D18-G18</f>
        <v>0</v>
      </c>
      <c r="I18" s="53"/>
    </row>
    <row r="19" spans="1:7" ht="12.75">
      <c r="A19" s="6" t="s">
        <v>91</v>
      </c>
      <c r="D19" s="51"/>
      <c r="E19" s="51"/>
      <c r="F19" s="51"/>
      <c r="G19" s="48"/>
    </row>
    <row r="20" spans="2:9" ht="12.75">
      <c r="B20" s="46" t="s">
        <v>92</v>
      </c>
      <c r="D20" s="55">
        <v>653838</v>
      </c>
      <c r="E20" s="51"/>
      <c r="F20" s="51">
        <v>681837</v>
      </c>
      <c r="G20" s="34">
        <f>ROUND(D20,0)</f>
        <v>653838</v>
      </c>
      <c r="H20" s="52">
        <f>D20-G20</f>
        <v>0</v>
      </c>
      <c r="I20" s="53"/>
    </row>
    <row r="21" spans="2:9" ht="12.75">
      <c r="B21" s="46" t="s">
        <v>93</v>
      </c>
      <c r="D21" s="51">
        <v>1818016</v>
      </c>
      <c r="E21" s="51"/>
      <c r="F21" s="51">
        <f>686538+1003803</f>
        <v>1690341</v>
      </c>
      <c r="G21" s="34">
        <f>ROUND(D21,0)</f>
        <v>1818016</v>
      </c>
      <c r="H21" s="52">
        <f>D21-G21</f>
        <v>0</v>
      </c>
      <c r="I21" s="53"/>
    </row>
    <row r="22" spans="2:9" ht="12.75">
      <c r="B22" s="46" t="s">
        <v>94</v>
      </c>
      <c r="D22" s="51">
        <v>5803563</v>
      </c>
      <c r="E22" s="51"/>
      <c r="F22" s="51">
        <v>11889617</v>
      </c>
      <c r="G22" s="34">
        <f>ROUND(D22,0)</f>
        <v>5803563</v>
      </c>
      <c r="H22" s="52">
        <f>D22-G22</f>
        <v>0</v>
      </c>
      <c r="I22" s="53"/>
    </row>
    <row r="23" spans="4:9" ht="12.75">
      <c r="D23" s="54">
        <f>ROUND(SUM(D20:D22),0)</f>
        <v>8275417</v>
      </c>
      <c r="E23" s="51"/>
      <c r="F23" s="54">
        <f>SUM(F20:F22)</f>
        <v>14261795</v>
      </c>
      <c r="G23" s="36">
        <f>SUM(G20:G22)</f>
        <v>8275417</v>
      </c>
      <c r="H23" s="52">
        <f>D23-G23</f>
        <v>0</v>
      </c>
      <c r="I23" s="53"/>
    </row>
    <row r="24" spans="1:9" s="6" customFormat="1" ht="13.5" thickBot="1">
      <c r="A24" s="6" t="s">
        <v>95</v>
      </c>
      <c r="D24" s="56">
        <f>D23+D18</f>
        <v>61071100</v>
      </c>
      <c r="E24" s="51"/>
      <c r="F24" s="56">
        <f>F23+F18</f>
        <v>60651833</v>
      </c>
      <c r="G24" s="38"/>
      <c r="H24" s="52"/>
      <c r="I24" s="53"/>
    </row>
    <row r="25" spans="4:8" s="6" customFormat="1" ht="12.75">
      <c r="D25" s="57"/>
      <c r="E25" s="51"/>
      <c r="F25" s="57"/>
      <c r="G25" s="38"/>
      <c r="H25" s="52"/>
    </row>
    <row r="26" spans="1:8" s="6" customFormat="1" ht="12.75">
      <c r="A26" s="6" t="s">
        <v>96</v>
      </c>
      <c r="D26" s="57"/>
      <c r="E26" s="51"/>
      <c r="F26" s="57"/>
      <c r="G26" s="38"/>
      <c r="H26" s="52"/>
    </row>
    <row r="27" spans="1:8" s="6" customFormat="1" ht="12.75">
      <c r="A27" s="6" t="s">
        <v>97</v>
      </c>
      <c r="D27" s="57"/>
      <c r="E27" s="51"/>
      <c r="F27" s="57"/>
      <c r="G27" s="38"/>
      <c r="H27" s="52"/>
    </row>
    <row r="28" spans="2:9" ht="12.75">
      <c r="B28" s="46" t="s">
        <v>98</v>
      </c>
      <c r="D28" s="51">
        <v>16833000</v>
      </c>
      <c r="E28" s="51"/>
      <c r="F28" s="51">
        <v>16833000</v>
      </c>
      <c r="G28" s="34">
        <f>ROUND(D28,0)</f>
        <v>16833000</v>
      </c>
      <c r="H28" s="52">
        <f>D28-G28</f>
        <v>0</v>
      </c>
      <c r="I28" s="53"/>
    </row>
    <row r="29" spans="2:9" ht="12.75">
      <c r="B29" s="46" t="s">
        <v>99</v>
      </c>
      <c r="D29" s="51">
        <v>10324678</v>
      </c>
      <c r="E29" s="51"/>
      <c r="F29" s="51">
        <v>10324678</v>
      </c>
      <c r="G29" s="34">
        <f>ROUND(D29,0)</f>
        <v>10324678</v>
      </c>
      <c r="H29" s="52">
        <f>D29-G29</f>
        <v>0</v>
      </c>
      <c r="I29" s="53"/>
    </row>
    <row r="30" spans="2:10" ht="12.75">
      <c r="B30" s="46" t="s">
        <v>100</v>
      </c>
      <c r="C30" s="35"/>
      <c r="D30" s="51">
        <v>26922217</v>
      </c>
      <c r="E30" s="57"/>
      <c r="F30" s="58">
        <v>21807551</v>
      </c>
      <c r="G30" s="34">
        <f>ROUND(D30,0)</f>
        <v>26922217</v>
      </c>
      <c r="H30" s="52">
        <f>D30-G30</f>
        <v>0</v>
      </c>
      <c r="I30" s="53"/>
      <c r="J30" s="6"/>
    </row>
    <row r="31" spans="2:9" s="6" customFormat="1" ht="12.75">
      <c r="B31" s="6" t="s">
        <v>101</v>
      </c>
      <c r="D31" s="54">
        <f>ROUND(SUM(D28:D30),0)</f>
        <v>54079895</v>
      </c>
      <c r="E31" s="51"/>
      <c r="F31" s="54">
        <f>SUM(F28:F30)</f>
        <v>48965229</v>
      </c>
      <c r="G31" s="34"/>
      <c r="H31" s="52"/>
      <c r="I31" s="53"/>
    </row>
    <row r="32" spans="4:8" s="6" customFormat="1" ht="12.75">
      <c r="D32" s="57"/>
      <c r="E32" s="51"/>
      <c r="F32" s="57"/>
      <c r="G32" s="38"/>
      <c r="H32" s="52"/>
    </row>
    <row r="33" spans="1:8" s="6" customFormat="1" ht="12.75">
      <c r="A33" s="6" t="s">
        <v>102</v>
      </c>
      <c r="D33" s="57"/>
      <c r="E33" s="51"/>
      <c r="F33" s="57"/>
      <c r="G33" s="38"/>
      <c r="H33" s="52"/>
    </row>
    <row r="34" spans="2:9" s="6" customFormat="1" ht="12.75">
      <c r="B34" s="46" t="s">
        <v>103</v>
      </c>
      <c r="D34" s="58">
        <v>3190997</v>
      </c>
      <c r="E34" s="51"/>
      <c r="F34" s="58">
        <v>3190997</v>
      </c>
      <c r="G34" s="38"/>
      <c r="H34" s="52"/>
      <c r="I34" s="53"/>
    </row>
    <row r="35" spans="2:8" s="6" customFormat="1" ht="12.75">
      <c r="B35" s="46"/>
      <c r="C35" s="46"/>
      <c r="E35" s="51"/>
      <c r="F35" s="57"/>
      <c r="G35" s="38"/>
      <c r="H35" s="52"/>
    </row>
    <row r="36" spans="1:7" ht="12.75">
      <c r="A36" s="6" t="s">
        <v>104</v>
      </c>
      <c r="D36" s="51"/>
      <c r="E36" s="51"/>
      <c r="F36" s="51"/>
      <c r="G36" s="48"/>
    </row>
    <row r="37" spans="2:9" ht="12.75">
      <c r="B37" s="46" t="s">
        <v>105</v>
      </c>
      <c r="D37" s="51">
        <v>2165165</v>
      </c>
      <c r="E37" s="51"/>
      <c r="F37" s="51">
        <f>1168428+6371331</f>
        <v>7539759</v>
      </c>
      <c r="G37" s="34">
        <f>ROUND(D37,0)</f>
        <v>2165165</v>
      </c>
      <c r="H37" s="52">
        <f>D37-G37</f>
        <v>0</v>
      </c>
      <c r="I37" s="53"/>
    </row>
    <row r="38" spans="2:9" ht="12.75">
      <c r="B38" s="46" t="s">
        <v>106</v>
      </c>
      <c r="D38" s="51">
        <v>1635043</v>
      </c>
      <c r="E38" s="51"/>
      <c r="F38" s="51">
        <v>955848</v>
      </c>
      <c r="G38" s="34">
        <f>ROUND(D38,0)</f>
        <v>1635043</v>
      </c>
      <c r="H38" s="52">
        <f>D38-G38</f>
        <v>0</v>
      </c>
      <c r="I38" s="53"/>
    </row>
    <row r="39" spans="4:9" ht="12.75">
      <c r="D39" s="54">
        <f>ROUND(SUM(D37:D38),0)</f>
        <v>3800208</v>
      </c>
      <c r="E39" s="51"/>
      <c r="F39" s="54">
        <f>SUM(F37:F38)</f>
        <v>8495607</v>
      </c>
      <c r="G39" s="36">
        <f>SUM(G37:G38)</f>
        <v>3800208</v>
      </c>
      <c r="H39" s="52">
        <f>D39-G39</f>
        <v>0</v>
      </c>
      <c r="I39" s="53"/>
    </row>
    <row r="40" spans="2:9" ht="12.75">
      <c r="B40" s="6" t="s">
        <v>107</v>
      </c>
      <c r="D40" s="54">
        <f>D34+D39</f>
        <v>6991205</v>
      </c>
      <c r="E40" s="57"/>
      <c r="F40" s="54">
        <f>F34+F39</f>
        <v>11686604</v>
      </c>
      <c r="G40" s="48"/>
      <c r="I40" s="53"/>
    </row>
    <row r="41" spans="1:9" ht="13.5" thickBot="1">
      <c r="A41" s="6" t="s">
        <v>108</v>
      </c>
      <c r="B41" s="59"/>
      <c r="C41" s="59"/>
      <c r="D41" s="60">
        <f>ROUND(D40+D31,0)</f>
        <v>61071100</v>
      </c>
      <c r="E41" s="61"/>
      <c r="F41" s="60">
        <f>F40+F31</f>
        <v>60651833</v>
      </c>
      <c r="G41" s="62"/>
      <c r="I41" s="53"/>
    </row>
    <row r="42" spans="1:7" ht="12.75">
      <c r="A42" s="39"/>
      <c r="B42" s="59"/>
      <c r="C42" s="59"/>
      <c r="D42" s="63">
        <f>D41-D24</f>
        <v>0</v>
      </c>
      <c r="E42" s="61"/>
      <c r="F42" s="63">
        <f>F41-F24</f>
        <v>0</v>
      </c>
      <c r="G42" s="34" t="s">
        <v>109</v>
      </c>
    </row>
    <row r="43" spans="1:8" s="67" customFormat="1" ht="12" customHeight="1">
      <c r="A43" s="6"/>
      <c r="B43" s="59"/>
      <c r="C43" s="59"/>
      <c r="D43" s="64"/>
      <c r="E43" s="61"/>
      <c r="F43" s="59"/>
      <c r="G43" s="65"/>
      <c r="H43" s="66"/>
    </row>
    <row r="44" spans="1:8" s="67" customFormat="1" ht="21.75" customHeight="1">
      <c r="A44" s="68" t="s">
        <v>110</v>
      </c>
      <c r="B44" s="68"/>
      <c r="C44" s="68"/>
      <c r="D44" s="68"/>
      <c r="E44" s="68"/>
      <c r="F44" s="68"/>
      <c r="H44" s="66"/>
    </row>
    <row r="45" spans="1:8" s="67" customFormat="1" ht="21.75" customHeight="1">
      <c r="A45" s="68"/>
      <c r="B45" s="68"/>
      <c r="C45" s="68"/>
      <c r="D45" s="68"/>
      <c r="E45" s="68"/>
      <c r="F45" s="68"/>
      <c r="H45" s="66"/>
    </row>
    <row r="46" s="67" customFormat="1" ht="12.75">
      <c r="H46" s="66"/>
    </row>
    <row r="48" spans="1:6" ht="12.75">
      <c r="A48" s="6" t="s">
        <v>111</v>
      </c>
      <c r="D48" s="53">
        <f>D24-D34-D39</f>
        <v>54079895</v>
      </c>
      <c r="F48" s="53">
        <f>F24-F34-F39</f>
        <v>48965229</v>
      </c>
    </row>
    <row r="49" spans="1:6" ht="12.75">
      <c r="A49" s="6" t="s">
        <v>112</v>
      </c>
      <c r="D49" s="53">
        <v>168330000</v>
      </c>
      <c r="F49" s="53">
        <v>168330002</v>
      </c>
    </row>
    <row r="50" spans="1:6" ht="13.5" thickBot="1">
      <c r="A50" s="6" t="s">
        <v>113</v>
      </c>
      <c r="D50" s="69">
        <f>D48/D49</f>
        <v>0.32127306481316464</v>
      </c>
      <c r="F50" s="69">
        <f>F48/F49</f>
        <v>0.2908883052232127</v>
      </c>
    </row>
    <row r="51" ht="13.5" thickTop="1"/>
  </sheetData>
  <sheetProtection/>
  <mergeCells count="6">
    <mergeCell ref="A44:F45"/>
    <mergeCell ref="A1:F1"/>
    <mergeCell ref="A2:F2"/>
    <mergeCell ref="A3:F3"/>
    <mergeCell ref="A5:F5"/>
    <mergeCell ref="A6:F6"/>
  </mergeCells>
  <printOptions/>
  <pageMargins left="0.67" right="0.25" top="0.5" bottom="0.5" header="0.17" footer="0.24"/>
  <pageSetup blackAndWhite="1" horizontalDpi="600" verticalDpi="600" orientation="portrait" paperSize="9" r:id="rId1"/>
  <headerFooter alignWithMargins="0">
    <oddFooter>&amp;CPage 2 of 4</oddFooter>
  </headerFooter>
</worksheet>
</file>

<file path=xl/worksheets/sheet4.xml><?xml version="1.0" encoding="utf-8"?>
<worksheet xmlns="http://schemas.openxmlformats.org/spreadsheetml/2006/main" xmlns:r="http://schemas.openxmlformats.org/officeDocument/2006/relationships">
  <sheetPr codeName="Sheet4">
    <tabColor indexed="15"/>
    <pageSetUpPr fitToPage="1"/>
  </sheetPr>
  <dimension ref="A1:M40"/>
  <sheetViews>
    <sheetView showGridLines="0" workbookViewId="0" topLeftCell="A5">
      <pane ySplit="4" topLeftCell="BM27" activePane="bottomLeft" state="frozen"/>
      <selection pane="topLeft" activeCell="A1" sqref="A1:I1"/>
      <selection pane="bottomLeft" activeCell="I14" sqref="I14"/>
    </sheetView>
  </sheetViews>
  <sheetFormatPr defaultColWidth="9.140625" defaultRowHeight="12.75" outlineLevelCol="1"/>
  <cols>
    <col min="1" max="1" width="28.00390625" style="3" customWidth="1"/>
    <col min="2" max="2" width="2.28125" style="3" customWidth="1"/>
    <col min="3" max="3" width="11.7109375" style="3" customWidth="1"/>
    <col min="4" max="4" width="2.28125" style="3" customWidth="1"/>
    <col min="5" max="5" width="11.7109375" style="3" customWidth="1"/>
    <col min="6" max="7" width="2.28125" style="3" customWidth="1"/>
    <col min="8" max="8" width="15.00390625" style="3" customWidth="1"/>
    <col min="9" max="9" width="2.28125" style="3" customWidth="1"/>
    <col min="10" max="10" width="15.140625" style="3" customWidth="1"/>
    <col min="11" max="11" width="12.8515625" style="3" bestFit="1" customWidth="1"/>
    <col min="12" max="12" width="11.140625" style="12" hidden="1" customWidth="1" outlineLevel="1"/>
    <col min="13" max="13" width="0" style="3" hidden="1" customWidth="1" outlineLevel="1"/>
    <col min="14" max="14" width="9.140625" style="3" customWidth="1" collapsed="1"/>
    <col min="15" max="16384" width="9.140625" style="3" customWidth="1"/>
  </cols>
  <sheetData>
    <row r="1" spans="1:10" ht="15.75">
      <c r="A1" s="74" t="s">
        <v>0</v>
      </c>
      <c r="B1" s="75"/>
      <c r="C1" s="75"/>
      <c r="D1" s="75"/>
      <c r="E1" s="75"/>
      <c r="F1" s="75"/>
      <c r="G1" s="75"/>
      <c r="H1" s="75"/>
      <c r="I1" s="75"/>
      <c r="J1" s="75"/>
    </row>
    <row r="2" spans="1:10" ht="15.75">
      <c r="A2" s="74" t="s">
        <v>1</v>
      </c>
      <c r="B2" s="75"/>
      <c r="C2" s="75"/>
      <c r="D2" s="75"/>
      <c r="E2" s="75"/>
      <c r="F2" s="75"/>
      <c r="G2" s="75"/>
      <c r="H2" s="75"/>
      <c r="I2" s="75"/>
      <c r="J2" s="75"/>
    </row>
    <row r="3" spans="1:10" ht="15.75">
      <c r="A3" s="74" t="s">
        <v>2</v>
      </c>
      <c r="B3" s="75"/>
      <c r="C3" s="75"/>
      <c r="D3" s="75"/>
      <c r="E3" s="75"/>
      <c r="F3" s="75"/>
      <c r="G3" s="75"/>
      <c r="H3" s="75"/>
      <c r="I3" s="75"/>
      <c r="J3" s="75"/>
    </row>
    <row r="4" spans="1:10" ht="16.5" thickBot="1">
      <c r="A4" s="76"/>
      <c r="B4" s="76"/>
      <c r="C4" s="76"/>
      <c r="D4" s="76"/>
      <c r="E4" s="76"/>
      <c r="F4" s="76"/>
      <c r="G4" s="76"/>
      <c r="H4" s="76"/>
      <c r="I4" s="76"/>
      <c r="J4" s="76"/>
    </row>
    <row r="5" spans="1:10" ht="15.75">
      <c r="A5" s="77" t="s">
        <v>13</v>
      </c>
      <c r="B5" s="77"/>
      <c r="C5" s="77"/>
      <c r="D5" s="77"/>
      <c r="E5" s="77"/>
      <c r="F5" s="77"/>
      <c r="G5" s="77"/>
      <c r="H5" s="77"/>
      <c r="I5" s="77"/>
      <c r="J5" s="77"/>
    </row>
    <row r="6" spans="1:10" ht="16.5" thickBot="1">
      <c r="A6" s="78" t="str">
        <f>'Income Statement'!A6:I6</f>
        <v>SECOND QUARTER ENDED 30 JUNE 2007</v>
      </c>
      <c r="B6" s="78"/>
      <c r="C6" s="78"/>
      <c r="D6" s="78"/>
      <c r="E6" s="78"/>
      <c r="F6" s="78"/>
      <c r="G6" s="78"/>
      <c r="H6" s="78"/>
      <c r="I6" s="78"/>
      <c r="J6" s="78"/>
    </row>
    <row r="7" spans="1:10" ht="15.75">
      <c r="A7" s="79"/>
      <c r="B7" s="79"/>
      <c r="C7" s="79"/>
      <c r="D7" s="79"/>
      <c r="E7" s="79"/>
      <c r="F7" s="79"/>
      <c r="G7" s="79"/>
      <c r="H7" s="79"/>
      <c r="I7" s="79"/>
      <c r="J7" s="79"/>
    </row>
    <row r="8" spans="1:10" ht="15.75">
      <c r="A8" s="80" t="s">
        <v>114</v>
      </c>
      <c r="B8" s="80"/>
      <c r="C8" s="79"/>
      <c r="D8" s="79"/>
      <c r="E8" s="79"/>
      <c r="F8" s="79"/>
      <c r="G8" s="79"/>
      <c r="H8" s="79"/>
      <c r="I8" s="79"/>
      <c r="J8" s="79"/>
    </row>
    <row r="9" spans="1:2" ht="12.75">
      <c r="A9" s="72"/>
      <c r="B9" s="72"/>
    </row>
    <row r="10" ht="12.75" customHeight="1"/>
    <row r="11" spans="3:10" ht="12.75">
      <c r="C11" s="10"/>
      <c r="D11" s="10"/>
      <c r="E11" s="10"/>
      <c r="F11" s="10"/>
      <c r="G11" s="10"/>
      <c r="H11" s="81" t="s">
        <v>115</v>
      </c>
      <c r="I11" s="10"/>
      <c r="J11" s="72"/>
    </row>
    <row r="12" spans="3:10" ht="12.75">
      <c r="C12" s="10"/>
      <c r="D12" s="10"/>
      <c r="E12" s="10"/>
      <c r="F12" s="10"/>
      <c r="G12" s="10"/>
      <c r="H12" s="82"/>
      <c r="I12" s="10"/>
      <c r="J12" s="10"/>
    </row>
    <row r="13" spans="3:12" ht="25.5">
      <c r="C13" s="83" t="s">
        <v>116</v>
      </c>
      <c r="D13" s="8"/>
      <c r="E13" s="83" t="s">
        <v>117</v>
      </c>
      <c r="F13" s="8"/>
      <c r="G13" s="84"/>
      <c r="H13" s="82"/>
      <c r="I13" s="84"/>
      <c r="J13" s="84" t="s">
        <v>118</v>
      </c>
      <c r="L13" s="85" t="s">
        <v>78</v>
      </c>
    </row>
    <row r="14" spans="3:12" ht="12.75">
      <c r="C14" s="10" t="s">
        <v>36</v>
      </c>
      <c r="D14" s="10"/>
      <c r="E14" s="10" t="s">
        <v>36</v>
      </c>
      <c r="F14" s="10"/>
      <c r="G14" s="10"/>
      <c r="H14" s="10" t="s">
        <v>36</v>
      </c>
      <c r="I14" s="10"/>
      <c r="J14" s="10" t="s">
        <v>36</v>
      </c>
      <c r="L14" s="85" t="s">
        <v>79</v>
      </c>
    </row>
    <row r="15" ht="12.75"/>
    <row r="16" spans="1:13" s="72" customFormat="1" ht="12.75">
      <c r="A16" s="72" t="s">
        <v>119</v>
      </c>
      <c r="C16" s="12">
        <v>16833000</v>
      </c>
      <c r="D16" s="12"/>
      <c r="E16" s="12">
        <v>10324678</v>
      </c>
      <c r="F16" s="12"/>
      <c r="G16" s="12"/>
      <c r="H16" s="12">
        <v>21807551</v>
      </c>
      <c r="I16" s="12"/>
      <c r="J16" s="12">
        <f>ROUND(SUM(H16,C16,E16),0)</f>
        <v>48965229</v>
      </c>
      <c r="L16" s="11">
        <f>ROUND(J16,0)</f>
        <v>48965229</v>
      </c>
      <c r="M16" s="86">
        <f>J16-L16</f>
        <v>0</v>
      </c>
    </row>
    <row r="17" spans="1:10" ht="12.75">
      <c r="A17" s="87"/>
      <c r="C17" s="37"/>
      <c r="D17" s="37"/>
      <c r="E17" s="37"/>
      <c r="F17" s="37"/>
      <c r="G17" s="37"/>
      <c r="H17" s="37"/>
      <c r="I17" s="37"/>
      <c r="J17" s="37"/>
    </row>
    <row r="18" spans="1:13" ht="12.75">
      <c r="A18" s="87" t="s">
        <v>120</v>
      </c>
      <c r="C18" s="37">
        <v>0</v>
      </c>
      <c r="D18" s="37"/>
      <c r="E18" s="37">
        <v>0</v>
      </c>
      <c r="F18" s="37"/>
      <c r="G18" s="37"/>
      <c r="H18" s="37">
        <f>ROUND('Income Statement'!G41,2)</f>
        <v>5114666</v>
      </c>
      <c r="I18" s="37"/>
      <c r="J18" s="12">
        <f>ROUND(SUM(H18,C18,E18),0)</f>
        <v>5114666</v>
      </c>
      <c r="L18" s="11">
        <f>ROUND(J18,0)</f>
        <v>5114666</v>
      </c>
      <c r="M18" s="86">
        <f>J18-L18</f>
        <v>0</v>
      </c>
    </row>
    <row r="19" spans="1:10" ht="12.75">
      <c r="A19" s="87"/>
      <c r="C19" s="12"/>
      <c r="D19" s="12"/>
      <c r="E19" s="12"/>
      <c r="F19" s="12"/>
      <c r="G19" s="12"/>
      <c r="H19" s="12"/>
      <c r="I19" s="12"/>
      <c r="J19" s="12"/>
    </row>
    <row r="20" spans="1:10" ht="12.75">
      <c r="A20" s="87" t="s">
        <v>121</v>
      </c>
      <c r="C20" s="12">
        <v>0</v>
      </c>
      <c r="D20" s="12"/>
      <c r="E20" s="12">
        <v>0</v>
      </c>
      <c r="F20" s="12"/>
      <c r="G20" s="12"/>
      <c r="H20" s="12">
        <v>0</v>
      </c>
      <c r="I20" s="12"/>
      <c r="J20" s="12">
        <f>ROUND(SUM(H20,C20,E20),0)</f>
        <v>0</v>
      </c>
    </row>
    <row r="21" spans="1:10" ht="12.75">
      <c r="A21" s="87"/>
      <c r="C21" s="12"/>
      <c r="D21" s="12"/>
      <c r="E21" s="12"/>
      <c r="F21" s="12"/>
      <c r="G21" s="12"/>
      <c r="H21" s="12"/>
      <c r="I21" s="12"/>
      <c r="J21" s="12"/>
    </row>
    <row r="22" spans="1:13" ht="13.5" thickBot="1">
      <c r="A22" s="72" t="s">
        <v>122</v>
      </c>
      <c r="C22" s="88">
        <f>ROUND(SUM(C16:C21),0)</f>
        <v>16833000</v>
      </c>
      <c r="D22" s="12"/>
      <c r="E22" s="88">
        <f>ROUND(SUM(E16:E21),0)</f>
        <v>10324678</v>
      </c>
      <c r="F22" s="12"/>
      <c r="G22" s="89"/>
      <c r="H22" s="88">
        <f>ROUND(SUM(H16:H21),0)</f>
        <v>26922217</v>
      </c>
      <c r="I22" s="12"/>
      <c r="J22" s="88">
        <f>ROUND(SUM(J16:J21),0)</f>
        <v>54079895</v>
      </c>
      <c r="K22" s="73">
        <f>ROUND(J22-'Balance Sheets'!D31,0)</f>
        <v>0</v>
      </c>
      <c r="L22" s="12">
        <f>ROUND(SUM(L15:L19),0)</f>
        <v>54079895</v>
      </c>
      <c r="M22" s="86">
        <f>J22-L22</f>
        <v>0</v>
      </c>
    </row>
    <row r="23" spans="1:12" s="72" customFormat="1" ht="15" thickTop="1">
      <c r="A23" s="87"/>
      <c r="H23" s="86"/>
      <c r="L23" s="90">
        <f>L22-J22</f>
        <v>0</v>
      </c>
    </row>
    <row r="24" spans="1:12" s="72" customFormat="1" ht="14.25">
      <c r="A24" s="87"/>
      <c r="H24" s="86"/>
      <c r="L24" s="90"/>
    </row>
    <row r="25" spans="1:12" s="72" customFormat="1" ht="14.25">
      <c r="A25" s="87"/>
      <c r="H25" s="86"/>
      <c r="L25" s="90"/>
    </row>
    <row r="26" spans="1:13" s="72" customFormat="1" ht="12.75">
      <c r="A26" s="72" t="s">
        <v>123</v>
      </c>
      <c r="C26" s="37">
        <v>16833000</v>
      </c>
      <c r="D26" s="37"/>
      <c r="E26" s="37">
        <v>10324678</v>
      </c>
      <c r="F26" s="37"/>
      <c r="G26" s="37"/>
      <c r="H26" s="37">
        <v>13852764</v>
      </c>
      <c r="I26" s="37"/>
      <c r="J26" s="37">
        <f>ROUND(SUM(H26,C26,E26),0)</f>
        <v>41010442</v>
      </c>
      <c r="L26" s="11">
        <f>ROUND(J26,0)</f>
        <v>41010442</v>
      </c>
      <c r="M26" s="86">
        <f>J26-L26</f>
        <v>0</v>
      </c>
    </row>
    <row r="27" spans="1:10" ht="12.75">
      <c r="A27" s="87"/>
      <c r="C27" s="37"/>
      <c r="D27" s="37"/>
      <c r="E27" s="37"/>
      <c r="F27" s="37"/>
      <c r="G27" s="37"/>
      <c r="H27" s="37"/>
      <c r="I27" s="37"/>
      <c r="J27" s="37"/>
    </row>
    <row r="28" spans="1:13" ht="12.75">
      <c r="A28" s="87" t="s">
        <v>120</v>
      </c>
      <c r="C28" s="37">
        <v>0</v>
      </c>
      <c r="D28" s="37"/>
      <c r="E28" s="37">
        <v>0</v>
      </c>
      <c r="F28" s="37"/>
      <c r="G28" s="37"/>
      <c r="H28" s="37">
        <v>4599981</v>
      </c>
      <c r="I28" s="37"/>
      <c r="J28" s="37">
        <f>ROUND(SUM(H28,C28,E28),0)</f>
        <v>4599981</v>
      </c>
      <c r="L28" s="11">
        <f>ROUND(J28,0)</f>
        <v>4599981</v>
      </c>
      <c r="M28" s="86">
        <f>J28-L28</f>
        <v>0</v>
      </c>
    </row>
    <row r="29" spans="1:13" ht="12.75">
      <c r="A29" s="87"/>
      <c r="C29" s="37"/>
      <c r="D29" s="37"/>
      <c r="E29" s="37"/>
      <c r="F29" s="37"/>
      <c r="G29" s="37"/>
      <c r="H29" s="37"/>
      <c r="I29" s="37"/>
      <c r="J29" s="37"/>
      <c r="L29" s="11"/>
      <c r="M29" s="86"/>
    </row>
    <row r="30" spans="1:13" ht="13.5" thickBot="1">
      <c r="A30" s="72" t="s">
        <v>124</v>
      </c>
      <c r="C30" s="91">
        <f>ROUND(SUM(C26:C29),0)</f>
        <v>16833000</v>
      </c>
      <c r="D30" s="37"/>
      <c r="E30" s="91">
        <f>ROUND(SUM(E26:E29),0)</f>
        <v>10324678</v>
      </c>
      <c r="F30" s="37"/>
      <c r="G30" s="92"/>
      <c r="H30" s="91">
        <f>ROUND(SUM(H26:H29),0)</f>
        <v>18452745</v>
      </c>
      <c r="I30" s="37"/>
      <c r="J30" s="91">
        <f>ROUND(SUM(J26:J29),0)</f>
        <v>45610423</v>
      </c>
      <c r="K30" s="73"/>
      <c r="L30" s="12">
        <f>ROUND(SUM(L25:L29),0)</f>
        <v>45610423</v>
      </c>
      <c r="M30" s="86">
        <f>J30-L30</f>
        <v>0</v>
      </c>
    </row>
    <row r="31" spans="1:12" s="72" customFormat="1" ht="15" thickTop="1">
      <c r="A31" s="87"/>
      <c r="H31" s="86"/>
      <c r="L31" s="90"/>
    </row>
    <row r="32" spans="1:12" s="72" customFormat="1" ht="14.25">
      <c r="A32" s="87"/>
      <c r="H32" s="86"/>
      <c r="L32" s="90"/>
    </row>
    <row r="33" spans="1:10" ht="21.75" customHeight="1">
      <c r="A33" s="93" t="s">
        <v>125</v>
      </c>
      <c r="B33" s="94"/>
      <c r="C33" s="94"/>
      <c r="D33" s="94"/>
      <c r="E33" s="94"/>
      <c r="F33" s="94"/>
      <c r="G33" s="94"/>
      <c r="H33" s="95"/>
      <c r="I33" s="95"/>
      <c r="J33" s="95"/>
    </row>
    <row r="34" spans="1:10" ht="21.75" customHeight="1">
      <c r="A34" s="94"/>
      <c r="B34" s="94"/>
      <c r="C34" s="94"/>
      <c r="D34" s="94"/>
      <c r="E34" s="94"/>
      <c r="F34" s="94"/>
      <c r="G34" s="94"/>
      <c r="H34" s="95"/>
      <c r="I34" s="95"/>
      <c r="J34" s="95"/>
    </row>
    <row r="35" ht="12.75">
      <c r="A35" s="87"/>
    </row>
    <row r="36" spans="3:10" ht="12.75">
      <c r="C36" s="96"/>
      <c r="D36" s="96"/>
      <c r="E36" s="96"/>
      <c r="F36" s="96"/>
      <c r="G36" s="96"/>
      <c r="H36" s="96"/>
      <c r="I36" s="96"/>
      <c r="J36" s="96"/>
    </row>
    <row r="37" spans="3:10" ht="12.75">
      <c r="C37" s="96"/>
      <c r="D37" s="96"/>
      <c r="E37" s="96"/>
      <c r="F37" s="96"/>
      <c r="G37" s="96"/>
      <c r="H37" s="97"/>
      <c r="I37" s="96"/>
      <c r="J37" s="96"/>
    </row>
    <row r="38" spans="1:10" ht="12.75">
      <c r="A38" s="98"/>
      <c r="B38" s="98"/>
      <c r="C38" s="96"/>
      <c r="D38" s="96"/>
      <c r="E38" s="96"/>
      <c r="F38" s="96"/>
      <c r="G38" s="96"/>
      <c r="H38" s="96"/>
      <c r="I38" s="96"/>
      <c r="J38" s="96"/>
    </row>
    <row r="39" spans="3:10" ht="12.75">
      <c r="C39" s="96"/>
      <c r="D39" s="96"/>
      <c r="E39" s="96"/>
      <c r="F39" s="96"/>
      <c r="G39" s="96"/>
      <c r="H39" s="96"/>
      <c r="I39" s="96"/>
      <c r="J39" s="96"/>
    </row>
    <row r="40" spans="1:10" ht="12.75">
      <c r="A40" s="98"/>
      <c r="B40" s="98"/>
      <c r="C40" s="96"/>
      <c r="D40" s="96"/>
      <c r="E40" s="96"/>
      <c r="F40" s="96"/>
      <c r="G40" s="96"/>
      <c r="H40" s="96"/>
      <c r="I40" s="96"/>
      <c r="J40" s="96"/>
    </row>
    <row r="41" ht="12.75"/>
    <row r="42" ht="12.75"/>
    <row r="43" ht="12.75"/>
    <row r="44" ht="12.75"/>
    <row r="45" ht="12.75"/>
    <row r="46" ht="12.75"/>
  </sheetData>
  <sheetProtection/>
  <mergeCells count="7">
    <mergeCell ref="A33:J34"/>
    <mergeCell ref="A6:J6"/>
    <mergeCell ref="A5:J5"/>
    <mergeCell ref="A1:J1"/>
    <mergeCell ref="A2:J2"/>
    <mergeCell ref="A3:J3"/>
    <mergeCell ref="H11:H13"/>
  </mergeCells>
  <hyperlinks>
    <hyperlink ref="H18" location="'Income Statement'!G41" display="'Income Statement'!G41"/>
  </hyperlinks>
  <printOptions/>
  <pageMargins left="0.67" right="0.25" top="0.5" bottom="0.5" header="0.17" footer="0.24"/>
  <pageSetup blackAndWhite="1" fitToHeight="1" fitToWidth="1" horizontalDpi="600" verticalDpi="600" orientation="portrait" paperSize="9" r:id="rId3"/>
  <headerFooter alignWithMargins="0">
    <oddFooter>&amp;CPage 3 of 4</oddFooter>
  </headerFooter>
  <legacyDrawing r:id="rId2"/>
</worksheet>
</file>

<file path=xl/worksheets/sheet5.xml><?xml version="1.0" encoding="utf-8"?>
<worksheet xmlns="http://schemas.openxmlformats.org/spreadsheetml/2006/main" xmlns:r="http://schemas.openxmlformats.org/officeDocument/2006/relationships">
  <sheetPr codeName="Sheet5">
    <tabColor indexed="15"/>
  </sheetPr>
  <dimension ref="A1:K63"/>
  <sheetViews>
    <sheetView showGridLines="0" workbookViewId="0" topLeftCell="A5">
      <pane ySplit="4" topLeftCell="BM9" activePane="bottomLeft" state="frozen"/>
      <selection pane="topLeft" activeCell="A1" sqref="A1"/>
      <selection pane="bottomLeft" activeCell="F16" sqref="F16"/>
    </sheetView>
  </sheetViews>
  <sheetFormatPr defaultColWidth="9.140625" defaultRowHeight="12.75" outlineLevelRow="1" outlineLevelCol="1"/>
  <cols>
    <col min="1" max="2" width="4.00390625" style="72" customWidth="1"/>
    <col min="3" max="3" width="37.7109375" style="87" customWidth="1"/>
    <col min="4" max="4" width="9.28125" style="87" customWidth="1"/>
    <col min="5" max="5" width="17.7109375" style="87" bestFit="1" customWidth="1"/>
    <col min="6" max="6" width="3.140625" style="87" customWidth="1"/>
    <col min="7" max="7" width="17.57421875" style="87" hidden="1" customWidth="1" outlineLevel="1"/>
    <col min="8" max="8" width="2.7109375" style="87" hidden="1" customWidth="1" outlineLevel="1"/>
    <col min="9" max="9" width="18.140625" style="105" customWidth="1" collapsed="1"/>
    <col min="10" max="10" width="13.57421875" style="96" customWidth="1" outlineLevel="1"/>
    <col min="11" max="11" width="9.140625" style="103" customWidth="1" outlineLevel="1"/>
    <col min="12" max="12" width="13.28125" style="3" customWidth="1"/>
    <col min="13" max="16384" width="9.140625" style="3" customWidth="1"/>
  </cols>
  <sheetData>
    <row r="1" spans="1:9" ht="15.75">
      <c r="A1" s="74" t="s">
        <v>0</v>
      </c>
      <c r="B1" s="74"/>
      <c r="C1" s="74"/>
      <c r="D1" s="74"/>
      <c r="E1" s="74"/>
      <c r="F1" s="74"/>
      <c r="G1" s="74"/>
      <c r="H1" s="74"/>
      <c r="I1" s="74"/>
    </row>
    <row r="2" spans="1:9" ht="15.75">
      <c r="A2" s="74" t="s">
        <v>1</v>
      </c>
      <c r="B2" s="74"/>
      <c r="C2" s="74"/>
      <c r="D2" s="74"/>
      <c r="E2" s="74"/>
      <c r="F2" s="74"/>
      <c r="G2" s="74"/>
      <c r="H2" s="74"/>
      <c r="I2" s="74"/>
    </row>
    <row r="3" spans="1:9" ht="15.75">
      <c r="A3" s="74" t="s">
        <v>2</v>
      </c>
      <c r="B3" s="74"/>
      <c r="C3" s="74"/>
      <c r="D3" s="74"/>
      <c r="E3" s="74"/>
      <c r="F3" s="74"/>
      <c r="G3" s="74"/>
      <c r="H3" s="74"/>
      <c r="I3" s="74"/>
    </row>
    <row r="4" spans="1:9" ht="16.5" thickBot="1">
      <c r="A4" s="104"/>
      <c r="B4" s="104"/>
      <c r="C4" s="76"/>
      <c r="D4" s="76"/>
      <c r="E4" s="76"/>
      <c r="F4" s="76"/>
      <c r="G4" s="76"/>
      <c r="H4" s="76"/>
      <c r="I4" s="76"/>
    </row>
    <row r="5" spans="1:9" ht="15.75">
      <c r="A5" s="77" t="s">
        <v>13</v>
      </c>
      <c r="B5" s="77"/>
      <c r="C5" s="77"/>
      <c r="D5" s="77"/>
      <c r="E5" s="77"/>
      <c r="F5" s="77"/>
      <c r="G5" s="77"/>
      <c r="H5" s="77"/>
      <c r="I5" s="77"/>
    </row>
    <row r="6" spans="1:9" ht="16.5" thickBot="1">
      <c r="A6" s="78" t="str">
        <f>'Income Statement'!A6:I6</f>
        <v>SECOND QUARTER ENDED 30 JUNE 2007</v>
      </c>
      <c r="B6" s="78"/>
      <c r="C6" s="78"/>
      <c r="D6" s="78"/>
      <c r="E6" s="78"/>
      <c r="F6" s="78"/>
      <c r="G6" s="78"/>
      <c r="H6" s="78"/>
      <c r="I6" s="78"/>
    </row>
    <row r="7" ht="9.75" customHeight="1"/>
    <row r="8" spans="1:6" ht="15.75">
      <c r="A8" s="80" t="s">
        <v>126</v>
      </c>
      <c r="C8" s="72"/>
      <c r="D8" s="72"/>
      <c r="E8" s="72"/>
      <c r="F8" s="72"/>
    </row>
    <row r="9" spans="7:9" ht="12.75">
      <c r="G9" s="10"/>
      <c r="H9" s="10"/>
      <c r="I9" s="10"/>
    </row>
    <row r="10" spans="5:9" ht="12.75">
      <c r="E10" s="10" t="s">
        <v>127</v>
      </c>
      <c r="G10" s="10" t="s">
        <v>127</v>
      </c>
      <c r="H10" s="10"/>
      <c r="I10" s="10" t="s">
        <v>128</v>
      </c>
    </row>
    <row r="11" spans="5:9" ht="12.75">
      <c r="E11" s="10" t="s">
        <v>129</v>
      </c>
      <c r="G11" s="10" t="s">
        <v>130</v>
      </c>
      <c r="H11" s="10"/>
      <c r="I11" s="10" t="s">
        <v>129</v>
      </c>
    </row>
    <row r="12" spans="5:9" ht="12.75">
      <c r="E12" s="106">
        <f>'Balance Sheets'!D10</f>
        <v>39263</v>
      </c>
      <c r="G12" s="107" t="s">
        <v>131</v>
      </c>
      <c r="H12" s="10"/>
      <c r="I12" s="106">
        <v>38898</v>
      </c>
    </row>
    <row r="13" spans="5:9" ht="12.75" hidden="1" outlineLevel="1">
      <c r="E13" s="8"/>
      <c r="G13" s="8"/>
      <c r="H13" s="8"/>
      <c r="I13" s="84" t="s">
        <v>84</v>
      </c>
    </row>
    <row r="14" spans="5:9" ht="12.75" collapsed="1">
      <c r="E14" s="10" t="s">
        <v>36</v>
      </c>
      <c r="G14" s="10" t="s">
        <v>36</v>
      </c>
      <c r="H14" s="10"/>
      <c r="I14" s="10" t="s">
        <v>36</v>
      </c>
    </row>
    <row r="15" spans="5:10" ht="12.75">
      <c r="E15" s="84" t="s">
        <v>83</v>
      </c>
      <c r="I15" s="108" t="s">
        <v>83</v>
      </c>
      <c r="J15" s="100"/>
    </row>
    <row r="16" spans="1:11" s="72" customFormat="1" ht="12.75">
      <c r="A16" s="72" t="s">
        <v>132</v>
      </c>
      <c r="J16" s="100"/>
      <c r="K16" s="109"/>
    </row>
    <row r="17" spans="2:10" ht="12.75">
      <c r="B17" s="87" t="s">
        <v>44</v>
      </c>
      <c r="E17" s="110">
        <f>ROUND('Income Statement'!G29,0)</f>
        <v>6925566</v>
      </c>
      <c r="G17" s="37">
        <v>2552526.9824999985</v>
      </c>
      <c r="H17" s="37"/>
      <c r="I17" s="111">
        <f>'Income Statement'!I29</f>
        <v>6164245</v>
      </c>
      <c r="J17" s="101"/>
    </row>
    <row r="18" spans="2:10" ht="9.75" customHeight="1">
      <c r="B18" s="87"/>
      <c r="G18" s="37"/>
      <c r="H18" s="37"/>
      <c r="I18" s="55"/>
      <c r="J18" s="101"/>
    </row>
    <row r="19" spans="2:10" ht="12.75">
      <c r="B19" s="87" t="s">
        <v>133</v>
      </c>
      <c r="E19" s="92"/>
      <c r="G19" s="92"/>
      <c r="H19" s="92"/>
      <c r="I19" s="112"/>
      <c r="J19" s="89"/>
    </row>
    <row r="20" spans="3:11" ht="12.75">
      <c r="C20" s="87" t="s">
        <v>134</v>
      </c>
      <c r="E20" s="92">
        <f>ROUND(-'Income Statement'!G23,0)</f>
        <v>849840</v>
      </c>
      <c r="G20" s="92">
        <v>0</v>
      </c>
      <c r="H20" s="92"/>
      <c r="I20" s="111">
        <v>265173</v>
      </c>
      <c r="J20" s="101"/>
      <c r="K20" s="113"/>
    </row>
    <row r="21" spans="3:11" ht="12.75">
      <c r="C21" s="87" t="s">
        <v>41</v>
      </c>
      <c r="E21" s="92">
        <v>0</v>
      </c>
      <c r="G21" s="92"/>
      <c r="H21" s="92"/>
      <c r="I21" s="111">
        <v>0</v>
      </c>
      <c r="J21" s="101"/>
      <c r="K21" s="113"/>
    </row>
    <row r="22" spans="3:11" ht="12.75">
      <c r="C22" s="87" t="s">
        <v>43</v>
      </c>
      <c r="E22" s="114">
        <f>ROUND(-'Income Statement'!G27,0)</f>
        <v>-132539</v>
      </c>
      <c r="G22" s="114">
        <v>0</v>
      </c>
      <c r="H22" s="92"/>
      <c r="I22" s="115">
        <v>-248858</v>
      </c>
      <c r="J22" s="101"/>
      <c r="K22" s="113"/>
    </row>
    <row r="23" spans="2:11" ht="12.75">
      <c r="B23" s="87" t="s">
        <v>135</v>
      </c>
      <c r="E23" s="92">
        <f>ROUND(SUM(E17:E22),0)</f>
        <v>7642867</v>
      </c>
      <c r="G23" s="92">
        <v>2554281.9824999985</v>
      </c>
      <c r="H23" s="92"/>
      <c r="I23" s="112">
        <f>ROUND(SUM(I17:I22),2)</f>
        <v>6180560</v>
      </c>
      <c r="J23" s="101"/>
      <c r="K23" s="113"/>
    </row>
    <row r="24" spans="7:11" s="72" customFormat="1" ht="12.75">
      <c r="G24" s="101"/>
      <c r="H24" s="101"/>
      <c r="I24" s="101"/>
      <c r="J24" s="101"/>
      <c r="K24" s="109"/>
    </row>
    <row r="25" spans="2:10" ht="12.75">
      <c r="B25" s="87" t="s">
        <v>136</v>
      </c>
      <c r="G25" s="92"/>
      <c r="H25" s="92"/>
      <c r="I25" s="112"/>
      <c r="J25" s="101"/>
    </row>
    <row r="26" spans="2:11" ht="12.75">
      <c r="B26" s="87"/>
      <c r="C26" s="87" t="s">
        <v>137</v>
      </c>
      <c r="E26" s="92">
        <v>-99675</v>
      </c>
      <c r="G26" s="92">
        <v>0</v>
      </c>
      <c r="H26" s="92"/>
      <c r="I26" s="111">
        <v>-831687</v>
      </c>
      <c r="J26" s="101"/>
      <c r="K26" s="113"/>
    </row>
    <row r="27" spans="2:11" ht="12.75">
      <c r="B27" s="87"/>
      <c r="C27" s="87" t="s">
        <v>138</v>
      </c>
      <c r="E27" s="114">
        <v>-5374595</v>
      </c>
      <c r="G27" s="114">
        <v>0</v>
      </c>
      <c r="H27" s="92"/>
      <c r="I27" s="115">
        <v>8646</v>
      </c>
      <c r="J27" s="101"/>
      <c r="K27" s="113"/>
    </row>
    <row r="28" spans="2:11" ht="12.75">
      <c r="B28" s="87" t="s">
        <v>139</v>
      </c>
      <c r="E28" s="92">
        <f>ROUND(SUM(E23:E27),0)</f>
        <v>2168597</v>
      </c>
      <c r="G28" s="92">
        <v>2554281.9824999985</v>
      </c>
      <c r="H28" s="92"/>
      <c r="I28" s="112">
        <f>ROUND(SUM(I23:I27),2)</f>
        <v>5357519</v>
      </c>
      <c r="J28" s="101"/>
      <c r="K28" s="113"/>
    </row>
    <row r="29" spans="2:10" ht="12.75">
      <c r="B29" s="87"/>
      <c r="G29" s="92"/>
      <c r="H29" s="92"/>
      <c r="I29" s="112"/>
      <c r="J29" s="101"/>
    </row>
    <row r="30" spans="2:11" s="72" customFormat="1" ht="12.75">
      <c r="B30" s="87" t="s">
        <v>140</v>
      </c>
      <c r="E30" s="92">
        <f>ROUND(-E22,0)</f>
        <v>132539</v>
      </c>
      <c r="G30" s="92"/>
      <c r="H30" s="101"/>
      <c r="I30" s="111">
        <f>-I22</f>
        <v>248858</v>
      </c>
      <c r="J30" s="101"/>
      <c r="K30" s="113"/>
    </row>
    <row r="31" spans="2:11" s="72" customFormat="1" ht="12.75">
      <c r="B31" s="87" t="s">
        <v>141</v>
      </c>
      <c r="E31" s="92">
        <v>-1131705</v>
      </c>
      <c r="G31" s="114">
        <v>0</v>
      </c>
      <c r="H31" s="101"/>
      <c r="I31" s="111">
        <v>-1309721</v>
      </c>
      <c r="J31" s="101"/>
      <c r="K31" s="113"/>
    </row>
    <row r="32" spans="2:11" ht="12.75">
      <c r="B32" s="72" t="s">
        <v>142</v>
      </c>
      <c r="E32" s="99">
        <f>ROUND(SUM(E28:E31),0)</f>
        <v>1169431</v>
      </c>
      <c r="G32" s="99">
        <v>2552526.9824999985</v>
      </c>
      <c r="H32" s="92"/>
      <c r="I32" s="116">
        <f>ROUND(SUM(I28:I31),0)</f>
        <v>4296656</v>
      </c>
      <c r="J32" s="101"/>
      <c r="K32" s="113"/>
    </row>
    <row r="33" spans="2:10" ht="12.75">
      <c r="B33" s="87"/>
      <c r="G33" s="92"/>
      <c r="H33" s="92"/>
      <c r="I33" s="112"/>
      <c r="J33" s="101"/>
    </row>
    <row r="34" spans="1:10" ht="12.75">
      <c r="A34" s="72" t="s">
        <v>143</v>
      </c>
      <c r="B34" s="87"/>
      <c r="G34" s="92"/>
      <c r="H34" s="92"/>
      <c r="I34" s="112"/>
      <c r="J34" s="101"/>
    </row>
    <row r="35" spans="2:11" s="72" customFormat="1" ht="12.75">
      <c r="B35" s="87" t="s">
        <v>144</v>
      </c>
      <c r="E35" s="92">
        <v>-5693229</v>
      </c>
      <c r="G35" s="92">
        <v>0</v>
      </c>
      <c r="H35" s="101"/>
      <c r="I35" s="111">
        <v>-4160267</v>
      </c>
      <c r="J35" s="101"/>
      <c r="K35" s="113"/>
    </row>
    <row r="36" spans="2:11" s="72" customFormat="1" ht="12.75">
      <c r="B36" s="87" t="s">
        <v>145</v>
      </c>
      <c r="E36" s="92">
        <v>-1562256</v>
      </c>
      <c r="G36" s="92"/>
      <c r="H36" s="101"/>
      <c r="I36" s="111">
        <v>-1269104</v>
      </c>
      <c r="J36" s="101"/>
      <c r="K36" s="113"/>
    </row>
    <row r="37" spans="2:11" s="72" customFormat="1" ht="12.75">
      <c r="B37" s="87"/>
      <c r="E37" s="92"/>
      <c r="G37" s="92"/>
      <c r="H37" s="101"/>
      <c r="I37" s="111"/>
      <c r="J37" s="101"/>
      <c r="K37" s="113"/>
    </row>
    <row r="38" spans="2:11" ht="12.75">
      <c r="B38" s="72" t="s">
        <v>146</v>
      </c>
      <c r="E38" s="99">
        <f>ROUND(SUM(E35:E37),0)</f>
        <v>-7255485</v>
      </c>
      <c r="G38" s="99">
        <v>0</v>
      </c>
      <c r="H38" s="92"/>
      <c r="I38" s="116">
        <f>ROUND(SUM(I35:I37),0)</f>
        <v>-5429371</v>
      </c>
      <c r="J38" s="101"/>
      <c r="K38" s="113"/>
    </row>
    <row r="39" spans="2:10" ht="12.75">
      <c r="B39" s="87"/>
      <c r="G39" s="92"/>
      <c r="H39" s="92"/>
      <c r="I39" s="112"/>
      <c r="J39" s="101"/>
    </row>
    <row r="40" spans="1:11" s="72" customFormat="1" ht="12.75">
      <c r="A40" s="72" t="s">
        <v>147</v>
      </c>
      <c r="B40" s="87"/>
      <c r="G40" s="101"/>
      <c r="H40" s="101"/>
      <c r="I40" s="101"/>
      <c r="J40" s="101"/>
      <c r="K40" s="109"/>
    </row>
    <row r="41" spans="2:11" s="72" customFormat="1" ht="12.75">
      <c r="B41" s="87"/>
      <c r="E41" s="110">
        <v>0</v>
      </c>
      <c r="G41" s="101"/>
      <c r="H41" s="101"/>
      <c r="I41" s="111">
        <v>0</v>
      </c>
      <c r="J41" s="101"/>
      <c r="K41" s="113"/>
    </row>
    <row r="42" spans="2:11" ht="12.75">
      <c r="B42" s="72" t="s">
        <v>148</v>
      </c>
      <c r="E42" s="99">
        <f>ROUND(SUM(E41:E41),0)</f>
        <v>0</v>
      </c>
      <c r="G42" s="99">
        <v>0</v>
      </c>
      <c r="H42" s="92"/>
      <c r="I42" s="116">
        <f>SUM(I41:I41)</f>
        <v>0</v>
      </c>
      <c r="J42" s="92"/>
      <c r="K42" s="113"/>
    </row>
    <row r="43" spans="1:10" ht="12.75">
      <c r="A43" s="117"/>
      <c r="B43" s="118"/>
      <c r="D43" s="118"/>
      <c r="E43" s="118"/>
      <c r="F43" s="118"/>
      <c r="G43" s="92"/>
      <c r="H43" s="92"/>
      <c r="I43" s="112"/>
      <c r="J43" s="101"/>
    </row>
    <row r="44" spans="1:11" ht="12.75">
      <c r="A44" s="72" t="s">
        <v>149</v>
      </c>
      <c r="B44" s="87"/>
      <c r="E44" s="92">
        <f>ROUND(E42+E38+E32,0)</f>
        <v>-6086054</v>
      </c>
      <c r="G44" s="92">
        <v>2552526.9824999985</v>
      </c>
      <c r="H44" s="92"/>
      <c r="I44" s="112">
        <f>I42+I38+I32</f>
        <v>-1132715</v>
      </c>
      <c r="J44" s="101"/>
      <c r="K44" s="113"/>
    </row>
    <row r="45" spans="1:10" ht="12.75">
      <c r="A45" s="117"/>
      <c r="B45" s="118"/>
      <c r="C45" s="118"/>
      <c r="D45" s="118"/>
      <c r="E45" s="118"/>
      <c r="F45" s="118"/>
      <c r="G45" s="92"/>
      <c r="H45" s="92"/>
      <c r="I45" s="112"/>
      <c r="J45" s="101"/>
    </row>
    <row r="46" spans="1:11" ht="12.75">
      <c r="A46" s="87" t="s">
        <v>150</v>
      </c>
      <c r="B46" s="118"/>
      <c r="C46" s="118"/>
      <c r="D46" s="118"/>
      <c r="E46" s="119">
        <f>'Balance Sheets'!F22</f>
        <v>11889617</v>
      </c>
      <c r="F46" s="118"/>
      <c r="G46" s="92"/>
      <c r="H46" s="92"/>
      <c r="I46" s="111">
        <v>17219547</v>
      </c>
      <c r="J46" s="101"/>
      <c r="K46" s="113"/>
    </row>
    <row r="47" spans="2:10" ht="12.75">
      <c r="B47" s="87"/>
      <c r="C47" s="118"/>
      <c r="D47" s="118"/>
      <c r="E47" s="118"/>
      <c r="F47" s="118"/>
      <c r="G47" s="92"/>
      <c r="H47" s="92"/>
      <c r="I47" s="112"/>
      <c r="J47" s="101"/>
    </row>
    <row r="48" spans="1:11" ht="13.5" thickBot="1">
      <c r="A48" s="72" t="s">
        <v>151</v>
      </c>
      <c r="B48" s="87"/>
      <c r="C48" s="118"/>
      <c r="D48" s="118"/>
      <c r="E48" s="91">
        <f>ROUND(E44+E46,0)</f>
        <v>5803563</v>
      </c>
      <c r="F48" s="118"/>
      <c r="G48" s="91">
        <v>2552526.9824999985</v>
      </c>
      <c r="H48" s="92"/>
      <c r="I48" s="120">
        <f>ROUND(I44+I46,0)</f>
        <v>16086832</v>
      </c>
      <c r="J48" s="101"/>
      <c r="K48" s="113"/>
    </row>
    <row r="49" spans="2:10" ht="13.5" thickTop="1">
      <c r="B49" s="87"/>
      <c r="C49" s="118"/>
      <c r="D49" s="118"/>
      <c r="E49" s="121"/>
      <c r="F49" s="118"/>
      <c r="G49" s="122"/>
      <c r="H49" s="123"/>
      <c r="I49" s="124"/>
      <c r="J49" s="101"/>
    </row>
    <row r="50" spans="1:10" ht="12.75">
      <c r="A50" s="72" t="s">
        <v>152</v>
      </c>
      <c r="B50" s="87"/>
      <c r="C50" s="118"/>
      <c r="D50" s="118"/>
      <c r="E50" s="121"/>
      <c r="F50" s="118"/>
      <c r="G50" s="122"/>
      <c r="H50" s="123"/>
      <c r="I50" s="124"/>
      <c r="J50" s="101"/>
    </row>
    <row r="51" spans="1:10" ht="12.75">
      <c r="A51" s="72" t="s">
        <v>153</v>
      </c>
      <c r="B51" s="87"/>
      <c r="C51" s="118"/>
      <c r="D51" s="118"/>
      <c r="E51" s="121"/>
      <c r="F51" s="118"/>
      <c r="G51" s="122"/>
      <c r="H51" s="123"/>
      <c r="I51" s="124"/>
      <c r="J51" s="101"/>
    </row>
    <row r="52" spans="1:11" ht="13.5" thickBot="1">
      <c r="A52" s="87" t="s">
        <v>154</v>
      </c>
      <c r="B52" s="87"/>
      <c r="C52" s="118"/>
      <c r="D52" s="118"/>
      <c r="E52" s="125">
        <f>ROUND('Balance Sheets'!D22,0)</f>
        <v>5803563</v>
      </c>
      <c r="F52" s="118"/>
      <c r="G52" s="122"/>
      <c r="H52" s="123"/>
      <c r="I52" s="126">
        <v>16086832</v>
      </c>
      <c r="J52" s="101"/>
      <c r="K52" s="113"/>
    </row>
    <row r="53" spans="2:10" ht="13.5" thickTop="1">
      <c r="B53" s="87"/>
      <c r="C53" s="118"/>
      <c r="D53" s="118"/>
      <c r="E53" s="127">
        <f>IF(E52-E48&lt;&gt;0,"NOT BALANCE","")</f>
      </c>
      <c r="F53" s="118"/>
      <c r="G53" s="122"/>
      <c r="H53" s="123"/>
      <c r="I53" s="128">
        <f>IF(I52-I48&lt;&gt;0,"NOT BALANCE","")</f>
      </c>
      <c r="J53" s="102"/>
    </row>
    <row r="54" spans="2:10" ht="12.75">
      <c r="B54" s="87"/>
      <c r="C54" s="118"/>
      <c r="D54" s="118"/>
      <c r="E54" s="122">
        <f>IF(E48-E52=0,"",E48-E52)</f>
      </c>
      <c r="F54" s="118"/>
      <c r="G54" s="122"/>
      <c r="H54" s="123"/>
      <c r="I54" s="129">
        <f>IF(I48-I52=0,"",I48-I52)</f>
      </c>
      <c r="J54" s="102"/>
    </row>
    <row r="55" spans="1:10" ht="21.75" customHeight="1">
      <c r="A55" s="93" t="s">
        <v>155</v>
      </c>
      <c r="B55" s="93"/>
      <c r="C55" s="93"/>
      <c r="D55" s="93"/>
      <c r="E55" s="93"/>
      <c r="F55" s="93"/>
      <c r="G55" s="93"/>
      <c r="H55" s="93"/>
      <c r="I55" s="130"/>
      <c r="J55" s="101"/>
    </row>
    <row r="56" spans="1:10" ht="21.75" customHeight="1">
      <c r="A56" s="93"/>
      <c r="B56" s="93"/>
      <c r="C56" s="93"/>
      <c r="D56" s="93"/>
      <c r="E56" s="93"/>
      <c r="F56" s="93"/>
      <c r="G56" s="93"/>
      <c r="H56" s="93"/>
      <c r="I56" s="130"/>
      <c r="J56" s="101"/>
    </row>
    <row r="57" spans="1:10" ht="12.75">
      <c r="A57" s="131"/>
      <c r="B57" s="131"/>
      <c r="C57" s="131"/>
      <c r="D57" s="131"/>
      <c r="E57" s="131"/>
      <c r="F57" s="131"/>
      <c r="G57" s="131"/>
      <c r="H57" s="131"/>
      <c r="I57" s="132"/>
      <c r="J57" s="101"/>
    </row>
    <row r="58" spans="1:10" ht="12.75" hidden="1" outlineLevel="1">
      <c r="A58" s="131"/>
      <c r="B58" s="131"/>
      <c r="C58" s="131"/>
      <c r="D58" s="133" t="s">
        <v>156</v>
      </c>
      <c r="E58" s="131"/>
      <c r="F58" s="131"/>
      <c r="G58" s="131"/>
      <c r="H58" s="131"/>
      <c r="I58" s="132"/>
      <c r="J58" s="101"/>
    </row>
    <row r="59" spans="1:9" ht="12.75" hidden="1" outlineLevel="1">
      <c r="A59" s="87"/>
      <c r="B59" s="87"/>
      <c r="I59" s="134" t="s">
        <v>157</v>
      </c>
    </row>
    <row r="60" spans="4:9" ht="12.75" hidden="1" outlineLevel="1">
      <c r="D60" s="87" t="s">
        <v>158</v>
      </c>
      <c r="I60" s="55">
        <v>17268588.470000003</v>
      </c>
    </row>
    <row r="61" spans="4:9" ht="12.75" hidden="1" outlineLevel="1">
      <c r="D61" s="87" t="s">
        <v>159</v>
      </c>
      <c r="E61" s="110"/>
      <c r="I61" s="55">
        <v>17219547</v>
      </c>
    </row>
    <row r="62" spans="4:9" ht="12.75" hidden="1" outlineLevel="1">
      <c r="D62" s="72" t="s">
        <v>160</v>
      </c>
      <c r="I62" s="86">
        <f>I60-I61</f>
        <v>49041.47000000253</v>
      </c>
    </row>
    <row r="63" ht="12.75" hidden="1" outlineLevel="1">
      <c r="E63" s="110"/>
    </row>
    <row r="64" ht="12.75" hidden="1" outlineLevel="1"/>
    <row r="65" ht="12.75" collapsed="1"/>
  </sheetData>
  <sheetProtection/>
  <mergeCells count="6">
    <mergeCell ref="A55:I56"/>
    <mergeCell ref="A6:I6"/>
    <mergeCell ref="A1:I1"/>
    <mergeCell ref="A2:I2"/>
    <mergeCell ref="A3:I3"/>
    <mergeCell ref="A5:I5"/>
  </mergeCells>
  <printOptions/>
  <pageMargins left="0.67" right="0.25" top="0.39" bottom="0.5" header="0.17" footer="0.24"/>
  <pageSetup blackAndWhite="1" horizontalDpi="600" verticalDpi="600" orientation="portrait" paperSize="9" r:id="rId1"/>
  <headerFooter alignWithMargins="0">
    <oddFooter>&amp;CPage 4 of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Siew Boon Yeong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chongkh</dc:creator>
  <cp:keywords/>
  <dc:description/>
  <cp:lastModifiedBy>michele</cp:lastModifiedBy>
  <dcterms:created xsi:type="dcterms:W3CDTF">2007-08-24T02:59:41Z</dcterms:created>
  <dcterms:modified xsi:type="dcterms:W3CDTF">2007-08-24T08:10:17Z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